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/>
  <mc:AlternateContent xmlns:mc="http://schemas.openxmlformats.org/markup-compatibility/2006">
    <mc:Choice Requires="x15">
      <x15ac:absPath xmlns:x15ac="http://schemas.microsoft.com/office/spreadsheetml/2010/11/ac" url="\\CHONDREXSERVER\Chondrex\Protocols\"/>
    </mc:Choice>
  </mc:AlternateContent>
  <bookViews>
    <workbookView xWindow="600" yWindow="525" windowWidth="28080" windowHeight="12720"/>
  </bookViews>
  <sheets>
    <sheet name="ELISA" sheetId="1" r:id="rId1"/>
  </sheets>
  <definedNames>
    <definedName name="MethodPointer">25436976</definedName>
  </definedNames>
  <calcPr calcId="171027" concurrentCalc="0"/>
</workbook>
</file>

<file path=xl/calcChain.xml><?xml version="1.0" encoding="utf-8"?>
<calcChain xmlns="http://schemas.openxmlformats.org/spreadsheetml/2006/main">
  <c r="C30" i="1" l="1"/>
  <c r="M24" i="1"/>
  <c r="M35" i="1"/>
  <c r="M25" i="1"/>
  <c r="M36" i="1"/>
  <c r="M26" i="1"/>
  <c r="M37" i="1"/>
  <c r="M27" i="1"/>
  <c r="M38" i="1"/>
  <c r="M28" i="1"/>
  <c r="M39" i="1"/>
  <c r="M29" i="1"/>
  <c r="M40" i="1"/>
  <c r="M30" i="1"/>
  <c r="M41" i="1"/>
  <c r="M23" i="1"/>
  <c r="M34" i="1"/>
  <c r="E23" i="1"/>
  <c r="E34" i="1"/>
  <c r="C24" i="1"/>
  <c r="C35" i="1"/>
  <c r="C25" i="1"/>
  <c r="C36" i="1"/>
  <c r="C26" i="1"/>
  <c r="C37" i="1"/>
  <c r="C27" i="1"/>
  <c r="C38" i="1"/>
  <c r="C28" i="1"/>
  <c r="C39" i="1"/>
  <c r="C29" i="1"/>
  <c r="C40" i="1"/>
  <c r="C23" i="1"/>
  <c r="C34" i="1"/>
  <c r="B48" i="1"/>
  <c r="B49" i="1"/>
  <c r="B50" i="1"/>
  <c r="B51" i="1"/>
  <c r="B52" i="1"/>
  <c r="B53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L41" i="1"/>
  <c r="J41" i="1"/>
  <c r="H41" i="1"/>
  <c r="F41" i="1"/>
  <c r="D41" i="1"/>
  <c r="L40" i="1"/>
  <c r="J40" i="1"/>
  <c r="H40" i="1"/>
  <c r="F40" i="1"/>
  <c r="D40" i="1"/>
  <c r="L39" i="1"/>
  <c r="J39" i="1"/>
  <c r="H39" i="1"/>
  <c r="F39" i="1"/>
  <c r="D39" i="1"/>
  <c r="L38" i="1"/>
  <c r="J38" i="1"/>
  <c r="H38" i="1"/>
  <c r="F38" i="1"/>
  <c r="D38" i="1"/>
  <c r="L37" i="1"/>
  <c r="J37" i="1"/>
  <c r="H37" i="1"/>
  <c r="F37" i="1"/>
  <c r="D37" i="1"/>
  <c r="L36" i="1"/>
  <c r="J36" i="1"/>
  <c r="H36" i="1"/>
  <c r="F36" i="1"/>
  <c r="D36" i="1"/>
  <c r="L35" i="1"/>
  <c r="J35" i="1"/>
  <c r="H35" i="1"/>
  <c r="F35" i="1"/>
  <c r="D35" i="1"/>
  <c r="L34" i="1"/>
  <c r="J34" i="1"/>
  <c r="H34" i="1"/>
  <c r="F34" i="1"/>
  <c r="D34" i="1"/>
  <c r="L30" i="1"/>
  <c r="J30" i="1"/>
  <c r="H30" i="1"/>
  <c r="F30" i="1"/>
  <c r="D30" i="1"/>
  <c r="B29" i="1"/>
  <c r="B40" i="1"/>
  <c r="L29" i="1"/>
  <c r="J29" i="1"/>
  <c r="H29" i="1"/>
  <c r="F29" i="1"/>
  <c r="D29" i="1"/>
  <c r="B28" i="1"/>
  <c r="B39" i="1"/>
  <c r="L28" i="1"/>
  <c r="J28" i="1"/>
  <c r="H28" i="1"/>
  <c r="F28" i="1"/>
  <c r="D28" i="1"/>
  <c r="B27" i="1"/>
  <c r="B38" i="1"/>
  <c r="L27" i="1"/>
  <c r="J27" i="1"/>
  <c r="H27" i="1"/>
  <c r="F27" i="1"/>
  <c r="D27" i="1"/>
  <c r="B26" i="1"/>
  <c r="B37" i="1"/>
  <c r="L26" i="1"/>
  <c r="J26" i="1"/>
  <c r="H26" i="1"/>
  <c r="F26" i="1"/>
  <c r="D26" i="1"/>
  <c r="B25" i="1"/>
  <c r="B36" i="1"/>
  <c r="L25" i="1"/>
  <c r="J25" i="1"/>
  <c r="H25" i="1"/>
  <c r="F25" i="1"/>
  <c r="D25" i="1"/>
  <c r="B24" i="1"/>
  <c r="B35" i="1"/>
  <c r="L24" i="1"/>
  <c r="J24" i="1"/>
  <c r="H24" i="1"/>
  <c r="F24" i="1"/>
  <c r="D24" i="1"/>
  <c r="B23" i="1"/>
  <c r="B34" i="1"/>
  <c r="L23" i="1"/>
  <c r="J23" i="1"/>
  <c r="H23" i="1"/>
  <c r="F23" i="1"/>
  <c r="D23" i="1"/>
  <c r="G23" i="1"/>
  <c r="G34" i="1"/>
  <c r="B30" i="1"/>
  <c r="M10" i="1"/>
  <c r="K10" i="1"/>
  <c r="I10" i="1"/>
  <c r="G10" i="1"/>
  <c r="E10" i="1"/>
  <c r="M9" i="1"/>
  <c r="K9" i="1"/>
  <c r="I9" i="1"/>
  <c r="G9" i="1"/>
  <c r="E9" i="1"/>
  <c r="M8" i="1"/>
  <c r="K8" i="1"/>
  <c r="I8" i="1"/>
  <c r="G8" i="1"/>
  <c r="E8" i="1"/>
  <c r="M7" i="1"/>
  <c r="K7" i="1"/>
  <c r="I7" i="1"/>
  <c r="G7" i="1"/>
  <c r="E7" i="1"/>
  <c r="M6" i="1"/>
  <c r="K6" i="1"/>
  <c r="I6" i="1"/>
  <c r="G6" i="1"/>
  <c r="E6" i="1"/>
  <c r="M5" i="1"/>
  <c r="K5" i="1"/>
  <c r="I5" i="1"/>
  <c r="G5" i="1"/>
  <c r="E5" i="1"/>
  <c r="M4" i="1"/>
  <c r="K4" i="1"/>
  <c r="I4" i="1"/>
  <c r="G4" i="1"/>
  <c r="E4" i="1"/>
  <c r="M3" i="1"/>
  <c r="K3" i="1"/>
  <c r="I3" i="1"/>
  <c r="G3" i="1"/>
  <c r="E3" i="1"/>
  <c r="K23" i="1"/>
  <c r="K34" i="1"/>
  <c r="E24" i="1"/>
  <c r="E35" i="1"/>
  <c r="G24" i="1"/>
  <c r="G35" i="1"/>
  <c r="K24" i="1"/>
  <c r="K35" i="1"/>
  <c r="I25" i="1"/>
  <c r="I36" i="1"/>
  <c r="K26" i="1"/>
  <c r="K37" i="1"/>
  <c r="G27" i="1"/>
  <c r="G38" i="1"/>
  <c r="I27" i="1"/>
  <c r="I38" i="1"/>
  <c r="I28" i="1"/>
  <c r="I39" i="1"/>
  <c r="G29" i="1"/>
  <c r="G40" i="1"/>
  <c r="I29" i="1"/>
  <c r="I40" i="1"/>
  <c r="E30" i="1"/>
  <c r="E41" i="1"/>
  <c r="I30" i="1"/>
  <c r="I41" i="1"/>
  <c r="G25" i="1"/>
  <c r="G36" i="1"/>
  <c r="E29" i="1"/>
  <c r="E40" i="1"/>
  <c r="G26" i="1"/>
  <c r="G37" i="1"/>
  <c r="K30" i="1"/>
  <c r="K41" i="1"/>
  <c r="E28" i="1"/>
  <c r="E39" i="1"/>
  <c r="K25" i="1"/>
  <c r="K36" i="1"/>
  <c r="K28" i="1"/>
  <c r="K39" i="1"/>
  <c r="E26" i="1"/>
  <c r="E37" i="1"/>
  <c r="I23" i="1"/>
  <c r="I34" i="1"/>
  <c r="G30" i="1"/>
  <c r="G41" i="1"/>
  <c r="K27" i="1"/>
  <c r="K38" i="1"/>
  <c r="I26" i="1"/>
  <c r="I37" i="1"/>
  <c r="E25" i="1"/>
  <c r="E36" i="1"/>
  <c r="K29" i="1"/>
  <c r="K40" i="1"/>
  <c r="G28" i="1"/>
  <c r="G39" i="1"/>
  <c r="E27" i="1"/>
  <c r="E38" i="1"/>
  <c r="I24" i="1"/>
  <c r="I35" i="1"/>
  <c r="C42" i="1"/>
  <c r="C41" i="1"/>
  <c r="C47" i="1"/>
  <c r="F54" i="1"/>
  <c r="H54" i="1"/>
  <c r="F48" i="1"/>
  <c r="H48" i="1"/>
  <c r="F49" i="1"/>
  <c r="H49" i="1"/>
  <c r="F67" i="1"/>
  <c r="H67" i="1"/>
  <c r="F72" i="1"/>
  <c r="H72" i="1"/>
  <c r="F47" i="1"/>
  <c r="H47" i="1"/>
  <c r="F74" i="1"/>
  <c r="H74" i="1"/>
  <c r="C48" i="1"/>
  <c r="C49" i="1"/>
  <c r="F58" i="1"/>
  <c r="H58" i="1"/>
  <c r="F69" i="1"/>
  <c r="H69" i="1"/>
  <c r="F60" i="1"/>
  <c r="H60" i="1"/>
  <c r="F53" i="1"/>
  <c r="H53" i="1"/>
  <c r="F50" i="1"/>
  <c r="H50" i="1"/>
  <c r="F52" i="1"/>
  <c r="H52" i="1"/>
  <c r="F68" i="1"/>
  <c r="H68" i="1"/>
  <c r="F70" i="1"/>
  <c r="H70" i="1"/>
  <c r="C50" i="1"/>
  <c r="C51" i="1"/>
  <c r="F56" i="1"/>
  <c r="H56" i="1"/>
  <c r="F59" i="1"/>
  <c r="H59" i="1"/>
  <c r="F66" i="1"/>
  <c r="H66" i="1"/>
  <c r="F55" i="1"/>
  <c r="H55" i="1"/>
  <c r="F75" i="1"/>
  <c r="H75" i="1"/>
  <c r="F73" i="1"/>
  <c r="H73" i="1"/>
  <c r="F65" i="1"/>
  <c r="H65" i="1"/>
  <c r="F63" i="1"/>
  <c r="H63" i="1"/>
  <c r="C52" i="1"/>
  <c r="C53" i="1"/>
  <c r="F46" i="1"/>
  <c r="H46" i="1"/>
  <c r="F77" i="1"/>
  <c r="H77" i="1"/>
  <c r="F62" i="1"/>
  <c r="H62" i="1"/>
  <c r="F57" i="1"/>
  <c r="H57" i="1"/>
  <c r="F61" i="1"/>
  <c r="H61" i="1"/>
  <c r="F64" i="1"/>
  <c r="H64" i="1"/>
  <c r="F71" i="1"/>
  <c r="H71" i="1"/>
  <c r="F51" i="1"/>
  <c r="H51" i="1"/>
  <c r="F76" i="1"/>
  <c r="H76" i="1"/>
  <c r="F78" i="1"/>
  <c r="H78" i="1"/>
  <c r="F85" i="1"/>
  <c r="H85" i="1"/>
  <c r="F84" i="1"/>
  <c r="H84" i="1"/>
  <c r="F83" i="1"/>
  <c r="H83" i="1"/>
  <c r="F82" i="1"/>
  <c r="H82" i="1"/>
  <c r="F81" i="1"/>
  <c r="H81" i="1"/>
  <c r="F80" i="1"/>
  <c r="H80" i="1"/>
  <c r="F79" i="1"/>
  <c r="H79" i="1"/>
</calcChain>
</file>

<file path=xl/sharedStrings.xml><?xml version="1.0" encoding="utf-8"?>
<sst xmlns="http://schemas.openxmlformats.org/spreadsheetml/2006/main" count="69" uniqueCount="60">
  <si>
    <t>Standard-7</t>
  </si>
  <si>
    <t>S1</t>
  </si>
  <si>
    <t>S9</t>
  </si>
  <si>
    <t>S17</t>
  </si>
  <si>
    <t>S25</t>
  </si>
  <si>
    <t>S33</t>
  </si>
  <si>
    <t>Standard-6</t>
  </si>
  <si>
    <t>S2</t>
  </si>
  <si>
    <t>S10</t>
  </si>
  <si>
    <t>S18</t>
  </si>
  <si>
    <t>S26</t>
  </si>
  <si>
    <t>S34</t>
  </si>
  <si>
    <t>Standard-5</t>
  </si>
  <si>
    <t>S3</t>
  </si>
  <si>
    <t>S11</t>
  </si>
  <si>
    <t>S19</t>
  </si>
  <si>
    <t>S27</t>
  </si>
  <si>
    <t>S35</t>
  </si>
  <si>
    <t>Standard-4</t>
  </si>
  <si>
    <t>S4</t>
  </si>
  <si>
    <t>S12</t>
  </si>
  <si>
    <t>S20</t>
  </si>
  <si>
    <t>S28</t>
  </si>
  <si>
    <t>S36</t>
  </si>
  <si>
    <t>Standard-3</t>
  </si>
  <si>
    <t>S5</t>
  </si>
  <si>
    <t>S13</t>
  </si>
  <si>
    <t>S21</t>
  </si>
  <si>
    <t>S29</t>
  </si>
  <si>
    <t>S37</t>
  </si>
  <si>
    <t>Standard-2</t>
  </si>
  <si>
    <t>S6</t>
  </si>
  <si>
    <t>S14</t>
  </si>
  <si>
    <t>S22</t>
  </si>
  <si>
    <t>S30</t>
  </si>
  <si>
    <t>S38</t>
  </si>
  <si>
    <t>Standard-1</t>
  </si>
  <si>
    <t>S7</t>
  </si>
  <si>
    <t>S15</t>
  </si>
  <si>
    <t>S23</t>
  </si>
  <si>
    <t>S31</t>
  </si>
  <si>
    <t>S39</t>
  </si>
  <si>
    <t>Blank</t>
  </si>
  <si>
    <t>S8</t>
  </si>
  <si>
    <t>S16</t>
  </si>
  <si>
    <t>S24</t>
  </si>
  <si>
    <t>S32</t>
  </si>
  <si>
    <t>S40</t>
  </si>
  <si>
    <t>RAW DATA</t>
  </si>
  <si>
    <t>AVERAGE-SUBTRACTED</t>
  </si>
  <si>
    <t>LOGIT</t>
  </si>
  <si>
    <t>y-int=</t>
  </si>
  <si>
    <t>slope=</t>
  </si>
  <si>
    <t>STANDARD</t>
  </si>
  <si>
    <t>SAMPLES</t>
  </si>
  <si>
    <t>Calculated</t>
  </si>
  <si>
    <t>Dilution</t>
  </si>
  <si>
    <t xml:space="preserve">Corrected </t>
  </si>
  <si>
    <t>HMGB1 ELISA</t>
  </si>
  <si>
    <t>(Paste Your Data Below)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</si>
</sst>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0.000"/>
    <numFmt numFmtId="166" formatCode="0.0"/>
    <numFmt numFmtId="167" formatCode="0.0%"/>
  </numFmts>
  <fonts count="10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4BD97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rgb="FF000000"/>
      </patternFill>
    </fill>
    <fill>
      <patternFill patternType="solid">
        <fgColor rgb="FFEBF1DE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69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14" borderId="9" applyNumberFormat="0" applyFont="0" applyAlignment="0" applyProtection="0"/>
    <xf numFmtId="0" fontId="8" fillId="14" borderId="9" applyNumberFormat="0" applyFont="0" applyAlignment="0" applyProtection="0"/>
    <xf numFmtId="0" fontId="8" fillId="14" borderId="9" applyNumberFormat="0" applyFont="0" applyAlignment="0" applyProtection="0"/>
    <xf numFmtId="0" fontId="8" fillId="14" borderId="9" applyNumberFormat="0" applyFont="0" applyAlignment="0" applyProtection="0"/>
    <xf numFmtId="0" fontId="8" fillId="14" borderId="9" applyNumberFormat="0" applyFont="0" applyAlignment="0" applyProtection="0"/>
    <xf numFmtId="0" fontId="8" fillId="14" borderId="9" applyNumberFormat="0" applyFont="0" applyAlignment="0" applyProtection="0"/>
    <xf numFmtId="0" fontId="8" fillId="14" borderId="9" applyNumberFormat="0" applyFont="0" applyAlignment="0" applyProtection="0"/>
    <xf numFmtId="0" fontId="8" fillId="14" borderId="9" applyNumberFormat="0" applyFont="0" applyAlignment="0" applyProtection="0"/>
    <xf numFmtId="0" fontId="8" fillId="14" borderId="9" applyNumberFormat="0" applyFont="0" applyAlignment="0" applyProtection="0"/>
    <xf numFmtId="0" fontId="8" fillId="14" borderId="9" applyNumberFormat="0" applyFont="0" applyAlignment="0" applyProtection="0"/>
    <xf numFmtId="0" fontId="8" fillId="14" borderId="9" applyNumberFormat="0" applyFont="0" applyAlignment="0" applyProtection="0"/>
    <xf numFmtId="0" fontId="8" fillId="14" borderId="9" applyNumberFormat="0" applyFont="0" applyAlignment="0" applyProtection="0"/>
    <xf numFmtId="0" fontId="8" fillId="14" borderId="9" applyNumberFormat="0" applyFont="0" applyAlignment="0" applyProtection="0"/>
    <xf numFmtId="0" fontId="8" fillId="14" borderId="9" applyNumberFormat="0" applyFont="0" applyAlignment="0" applyProtection="0"/>
    <xf numFmtId="0" fontId="8" fillId="14" borderId="9" applyNumberFormat="0" applyFont="0" applyAlignment="0" applyProtection="0"/>
    <xf numFmtId="0" fontId="8" fillId="14" borderId="9" applyNumberFormat="0" applyFont="0" applyAlignment="0" applyProtection="0"/>
  </cellStyleXfs>
  <cellXfs count="72">
    <xf numFmtId="0" fontId="0" fillId="0" borderId="0" xfId="0"/>
    <xf numFmtId="0" fontId="0" fillId="0" borderId="0" xfId="152" applyFont="1"/>
    <xf numFmtId="0" fontId="1" fillId="0" borderId="0" xfId="152"/>
    <xf numFmtId="164" fontId="2" fillId="0" borderId="0" xfId="145" applyNumberFormat="1" applyFont="1" applyAlignment="1" applyProtection="1">
      <alignment horizontal="left" vertical="center"/>
      <protection locked="0"/>
    </xf>
    <xf numFmtId="1" fontId="1" fillId="0" borderId="0" xfId="152" applyNumberFormat="1"/>
    <xf numFmtId="165" fontId="1" fillId="15" borderId="1" xfId="145" applyNumberFormat="1" applyFill="1" applyBorder="1" applyAlignment="1">
      <alignment horizontal="center"/>
    </xf>
    <xf numFmtId="165" fontId="1" fillId="16" borderId="1" xfId="145" applyNumberFormat="1" applyFill="1" applyBorder="1" applyAlignment="1">
      <alignment horizontal="center"/>
    </xf>
    <xf numFmtId="49" fontId="0" fillId="0" borderId="0" xfId="152" applyNumberFormat="1" applyFont="1"/>
    <xf numFmtId="49" fontId="0" fillId="0" borderId="0" xfId="152" quotePrefix="1" applyNumberFormat="1" applyFont="1"/>
    <xf numFmtId="165" fontId="1" fillId="17" borderId="1" xfId="145" applyNumberFormat="1" applyFill="1" applyBorder="1" applyAlignment="1">
      <alignment horizontal="center"/>
    </xf>
    <xf numFmtId="0" fontId="1" fillId="0" borderId="0" xfId="152" applyAlignment="1">
      <alignment horizontal="center"/>
    </xf>
    <xf numFmtId="165" fontId="3" fillId="0" borderId="0" xfId="145" applyNumberFormat="1" applyFont="1" applyFill="1" applyBorder="1" applyAlignment="1">
      <alignment horizontal="center"/>
    </xf>
    <xf numFmtId="165" fontId="3" fillId="0" borderId="2" xfId="145" applyNumberFormat="1" applyFont="1" applyFill="1" applyBorder="1" applyAlignment="1">
      <alignment horizontal="center"/>
    </xf>
    <xf numFmtId="0" fontId="3" fillId="0" borderId="0" xfId="152" applyFont="1" applyFill="1" applyBorder="1" applyAlignment="1">
      <alignment horizontal="center"/>
    </xf>
    <xf numFmtId="164" fontId="4" fillId="18" borderId="0" xfId="145" applyNumberFormat="1" applyFont="1" applyFill="1" applyAlignment="1" applyProtection="1">
      <alignment horizontal="left" vertical="center"/>
      <protection locked="0"/>
    </xf>
    <xf numFmtId="0" fontId="1" fillId="0" borderId="0" xfId="152" applyFill="1" applyAlignment="1">
      <alignment horizontal="center"/>
    </xf>
    <xf numFmtId="1" fontId="1" fillId="0" borderId="0" xfId="152" applyNumberFormat="1" applyFill="1" applyAlignment="1">
      <alignment horizontal="center"/>
    </xf>
    <xf numFmtId="1" fontId="1" fillId="0" borderId="0" xfId="152" applyNumberFormat="1" applyAlignment="1">
      <alignment horizontal="center"/>
    </xf>
    <xf numFmtId="49" fontId="1" fillId="0" borderId="0" xfId="152" applyNumberFormat="1"/>
    <xf numFmtId="165" fontId="1" fillId="0" borderId="0" xfId="145" applyNumberFormat="1" applyBorder="1" applyAlignment="1">
      <alignment horizontal="center"/>
    </xf>
    <xf numFmtId="164" fontId="4" fillId="19" borderId="0" xfId="145" applyNumberFormat="1" applyFont="1" applyFill="1" applyAlignment="1" applyProtection="1">
      <alignment horizontal="left" vertical="center"/>
      <protection locked="0"/>
    </xf>
    <xf numFmtId="0" fontId="1" fillId="19" borderId="0" xfId="145" applyFill="1" applyAlignment="1">
      <alignment horizontal="center"/>
    </xf>
    <xf numFmtId="0" fontId="1" fillId="0" borderId="0" xfId="145" applyAlignment="1">
      <alignment horizontal="center"/>
    </xf>
    <xf numFmtId="0" fontId="1" fillId="0" borderId="0" xfId="152" applyFill="1"/>
    <xf numFmtId="0" fontId="1" fillId="0" borderId="0" xfId="152" applyBorder="1"/>
    <xf numFmtId="165" fontId="1" fillId="17" borderId="1" xfId="152" applyNumberFormat="1" applyFill="1" applyBorder="1" applyAlignment="1">
      <alignment horizontal="center"/>
    </xf>
    <xf numFmtId="165" fontId="1" fillId="0" borderId="1" xfId="152" applyNumberFormat="1" applyFill="1" applyBorder="1" applyAlignment="1">
      <alignment horizontal="center"/>
    </xf>
    <xf numFmtId="165" fontId="1" fillId="20" borderId="1" xfId="152" applyNumberFormat="1" applyFill="1" applyBorder="1" applyAlignment="1">
      <alignment horizontal="center"/>
    </xf>
    <xf numFmtId="2" fontId="1" fillId="0" borderId="0" xfId="152" applyNumberFormat="1"/>
    <xf numFmtId="165" fontId="1" fillId="15" borderId="1" xfId="152" applyNumberFormat="1" applyFill="1" applyBorder="1" applyAlignment="1">
      <alignment horizontal="center"/>
    </xf>
    <xf numFmtId="166" fontId="1" fillId="0" borderId="0" xfId="152" applyNumberFormat="1"/>
    <xf numFmtId="165" fontId="1" fillId="0" borderId="0" xfId="145" applyNumberFormat="1" applyBorder="1"/>
    <xf numFmtId="165" fontId="1" fillId="0" borderId="0" xfId="152" applyNumberFormat="1" applyFill="1" applyBorder="1" applyAlignment="1">
      <alignment horizontal="center"/>
    </xf>
    <xf numFmtId="164" fontId="4" fillId="0" borderId="3" xfId="145" applyNumberFormat="1" applyFont="1" applyBorder="1" applyAlignment="1" applyProtection="1">
      <alignment horizontal="center" vertical="center"/>
      <protection locked="0"/>
    </xf>
    <xf numFmtId="164" fontId="6" fillId="0" borderId="4" xfId="145" applyNumberFormat="1" applyFont="1" applyBorder="1" applyAlignment="1" applyProtection="1">
      <alignment horizontal="center" vertical="center"/>
    </xf>
    <xf numFmtId="165" fontId="1" fillId="0" borderId="0" xfId="145" applyNumberFormat="1"/>
    <xf numFmtId="0" fontId="1" fillId="0" borderId="0" xfId="145"/>
    <xf numFmtId="2" fontId="1" fillId="0" borderId="0" xfId="145" applyNumberFormat="1" applyAlignment="1">
      <alignment horizontal="center"/>
    </xf>
    <xf numFmtId="0" fontId="0" fillId="0" borderId="0" xfId="152" applyFont="1" applyAlignment="1">
      <alignment horizontal="center"/>
    </xf>
    <xf numFmtId="0" fontId="0" fillId="0" borderId="0" xfId="152" applyFont="1" applyBorder="1" applyAlignment="1">
      <alignment horizontal="center"/>
    </xf>
    <xf numFmtId="0" fontId="7" fillId="0" borderId="5" xfId="145" applyFont="1" applyBorder="1" applyAlignment="1">
      <alignment horizontal="left"/>
    </xf>
    <xf numFmtId="0" fontId="1" fillId="0" borderId="0" xfId="145" applyBorder="1" applyAlignment="1">
      <alignment horizontal="center"/>
    </xf>
    <xf numFmtId="164" fontId="4" fillId="0" borderId="0" xfId="145" applyNumberFormat="1" applyFont="1" applyBorder="1" applyAlignment="1" applyProtection="1">
      <alignment horizontal="center" vertical="center"/>
      <protection locked="0"/>
    </xf>
    <xf numFmtId="164" fontId="6" fillId="0" borderId="0" xfId="145" applyNumberFormat="1" applyFont="1" applyBorder="1" applyAlignment="1" applyProtection="1">
      <alignment horizontal="center" vertical="center"/>
    </xf>
    <xf numFmtId="166" fontId="1" fillId="0" borderId="1" xfId="145" applyNumberFormat="1" applyBorder="1"/>
    <xf numFmtId="167" fontId="1" fillId="0" borderId="4" xfId="145" applyNumberFormat="1" applyBorder="1" applyAlignment="1">
      <alignment horizontal="center"/>
    </xf>
    <xf numFmtId="167" fontId="1" fillId="0" borderId="0" xfId="145" applyNumberFormat="1"/>
    <xf numFmtId="165" fontId="1" fillId="21" borderId="3" xfId="145" applyNumberFormat="1" applyFill="1" applyBorder="1"/>
    <xf numFmtId="166" fontId="1" fillId="0" borderId="1" xfId="152" applyNumberFormat="1" applyFill="1" applyBorder="1"/>
    <xf numFmtId="1" fontId="1" fillId="0" borderId="1" xfId="152" applyNumberFormat="1" applyFill="1" applyBorder="1"/>
    <xf numFmtId="166" fontId="1" fillId="0" borderId="0" xfId="152" applyNumberFormat="1" applyBorder="1"/>
    <xf numFmtId="2" fontId="1" fillId="0" borderId="0" xfId="145" applyNumberFormat="1"/>
    <xf numFmtId="167" fontId="1" fillId="0" borderId="0" xfId="152" applyNumberFormat="1" applyBorder="1"/>
    <xf numFmtId="0" fontId="1" fillId="22" borderId="6" xfId="145" applyFill="1" applyBorder="1"/>
    <xf numFmtId="2" fontId="1" fillId="0" borderId="1" xfId="152" applyNumberFormat="1" applyFill="1" applyBorder="1"/>
    <xf numFmtId="166" fontId="0" fillId="0" borderId="0" xfId="152" applyNumberFormat="1" applyFont="1" applyBorder="1" applyAlignment="1">
      <alignment horizontal="right"/>
    </xf>
    <xf numFmtId="166" fontId="1" fillId="0" borderId="0" xfId="152" applyNumberFormat="1" applyBorder="1" applyAlignment="1">
      <alignment horizontal="right"/>
    </xf>
    <xf numFmtId="167" fontId="1" fillId="0" borderId="0" xfId="152" applyNumberFormat="1" applyBorder="1" applyAlignment="1">
      <alignment horizontal="right"/>
    </xf>
    <xf numFmtId="2" fontId="1" fillId="0" borderId="0" xfId="152" applyNumberFormat="1" applyBorder="1"/>
    <xf numFmtId="2" fontId="0" fillId="0" borderId="0" xfId="152" applyNumberFormat="1" applyFont="1" applyBorder="1"/>
    <xf numFmtId="9" fontId="1" fillId="0" borderId="0" xfId="152" applyNumberFormat="1" applyBorder="1"/>
    <xf numFmtId="165" fontId="1" fillId="20" borderId="7" xfId="152" applyNumberFormat="1" applyFill="1" applyBorder="1"/>
    <xf numFmtId="165" fontId="1" fillId="0" borderId="0" xfId="152" applyNumberFormat="1"/>
    <xf numFmtId="165" fontId="1" fillId="0" borderId="0" xfId="152" applyNumberFormat="1" applyFill="1" applyBorder="1"/>
    <xf numFmtId="165" fontId="1" fillId="20" borderId="0" xfId="152" applyNumberFormat="1" applyFill="1" applyBorder="1" applyAlignment="1">
      <alignment horizontal="center"/>
    </xf>
    <xf numFmtId="165" fontId="5" fillId="15" borderId="8" xfId="0" applyNumberFormat="1" applyFont="1" applyFill="1" applyBorder="1" applyAlignment="1">
      <alignment horizontal="center" vertical="center" wrapText="1"/>
    </xf>
    <xf numFmtId="0" fontId="5" fillId="16" borderId="8" xfId="0" applyFont="1" applyFill="1" applyBorder="1" applyAlignment="1">
      <alignment horizontal="center" vertical="center" wrapText="1"/>
    </xf>
    <xf numFmtId="166" fontId="1" fillId="16" borderId="1" xfId="152" applyNumberFormat="1" applyFill="1" applyBorder="1"/>
    <xf numFmtId="1" fontId="1" fillId="16" borderId="1" xfId="152" applyNumberFormat="1" applyFill="1" applyBorder="1"/>
    <xf numFmtId="165" fontId="1" fillId="0" borderId="1" xfId="145" applyNumberForma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 wrapText="1"/>
    </xf>
    <xf numFmtId="0" fontId="9" fillId="0" borderId="0" xfId="152" applyFont="1" applyFill="1" applyAlignment="1">
      <alignment horizontal="left"/>
    </xf>
  </cellXfs>
  <cellStyles count="169">
    <cellStyle name="20% - Accent1 10" xfId="1"/>
    <cellStyle name="20% - Accent1 11" xfId="2"/>
    <cellStyle name="20% - Accent1 12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12" xfId="14"/>
    <cellStyle name="20% - Accent2 2" xfId="15"/>
    <cellStyle name="20% - Accent2 3" xfId="16"/>
    <cellStyle name="20% - Accent2 4" xfId="17"/>
    <cellStyle name="20% - Accent2 5" xfId="18"/>
    <cellStyle name="20% - Accent2 6" xfId="19"/>
    <cellStyle name="20% - Accent2 7" xfId="20"/>
    <cellStyle name="20% - Accent2 8" xfId="21"/>
    <cellStyle name="20% - Accent2 9" xfId="22"/>
    <cellStyle name="20% - Accent3 10" xfId="23"/>
    <cellStyle name="20% - Accent3 11" xfId="24"/>
    <cellStyle name="20% - Accent3 12" xfId="25"/>
    <cellStyle name="20% - Accent3 2" xfId="26"/>
    <cellStyle name="20% - Accent3 3" xfId="27"/>
    <cellStyle name="20% - Accent3 4" xfId="28"/>
    <cellStyle name="20% - Accent3 5" xfId="29"/>
    <cellStyle name="20% - Accent3 6" xfId="30"/>
    <cellStyle name="20% - Accent3 7" xfId="31"/>
    <cellStyle name="20% - Accent3 8" xfId="32"/>
    <cellStyle name="20% - Accent3 9" xfId="33"/>
    <cellStyle name="20% - Accent4 10" xfId="34"/>
    <cellStyle name="20% - Accent4 11" xfId="35"/>
    <cellStyle name="20% - Accent4 12" xfId="36"/>
    <cellStyle name="20% - Accent4 2" xfId="37"/>
    <cellStyle name="20% - Accent4 3" xfId="38"/>
    <cellStyle name="20% - Accent4 4" xfId="39"/>
    <cellStyle name="20% - Accent4 5" xfId="40"/>
    <cellStyle name="20% - Accent4 6" xfId="41"/>
    <cellStyle name="20% - Accent4 7" xfId="42"/>
    <cellStyle name="20% - Accent4 8" xfId="43"/>
    <cellStyle name="20% - Accent4 9" xfId="44"/>
    <cellStyle name="20% - Accent5 10" xfId="45"/>
    <cellStyle name="20% - Accent5 11" xfId="46"/>
    <cellStyle name="20% - Accent5 12" xfId="47"/>
    <cellStyle name="20% - Accent5 2" xfId="48"/>
    <cellStyle name="20% - Accent5 3" xfId="49"/>
    <cellStyle name="20% - Accent5 4" xfId="50"/>
    <cellStyle name="20% - Accent5 5" xfId="51"/>
    <cellStyle name="20% - Accent5 6" xfId="52"/>
    <cellStyle name="20% - Accent5 7" xfId="53"/>
    <cellStyle name="20% - Accent5 8" xfId="54"/>
    <cellStyle name="20% - Accent5 9" xfId="55"/>
    <cellStyle name="20% - Accent6 10" xfId="56"/>
    <cellStyle name="20% - Accent6 11" xfId="57"/>
    <cellStyle name="20% - Accent6 12" xfId="58"/>
    <cellStyle name="20% - Accent6 2" xfId="59"/>
    <cellStyle name="20% - Accent6 3" xfId="60"/>
    <cellStyle name="20% - Accent6 4" xfId="61"/>
    <cellStyle name="20% - Accent6 5" xfId="62"/>
    <cellStyle name="20% - Accent6 6" xfId="63"/>
    <cellStyle name="20% - Accent6 7" xfId="64"/>
    <cellStyle name="20% - Accent6 8" xfId="65"/>
    <cellStyle name="20% - Accent6 9" xfId="66"/>
    <cellStyle name="40% - Accent1 10" xfId="67"/>
    <cellStyle name="40% - Accent1 11" xfId="68"/>
    <cellStyle name="40% - Accent1 12" xfId="69"/>
    <cellStyle name="40% - Accent1 2" xfId="70"/>
    <cellStyle name="40% - Accent1 3" xfId="71"/>
    <cellStyle name="40% - Accent1 4" xfId="72"/>
    <cellStyle name="40% - Accent1 5" xfId="73"/>
    <cellStyle name="40% - Accent1 6" xfId="74"/>
    <cellStyle name="40% - Accent1 7" xfId="75"/>
    <cellStyle name="40% - Accent1 8" xfId="76"/>
    <cellStyle name="40% - Accent1 9" xfId="77"/>
    <cellStyle name="40% - Accent2 10" xfId="78"/>
    <cellStyle name="40% - Accent2 11" xfId="79"/>
    <cellStyle name="40% - Accent2 12" xfId="80"/>
    <cellStyle name="40% - Accent2 2" xfId="81"/>
    <cellStyle name="40% - Accent2 3" xfId="82"/>
    <cellStyle name="40% - Accent2 4" xfId="83"/>
    <cellStyle name="40% - Accent2 5" xfId="84"/>
    <cellStyle name="40% - Accent2 6" xfId="85"/>
    <cellStyle name="40% - Accent2 7" xfId="86"/>
    <cellStyle name="40% - Accent2 8" xfId="87"/>
    <cellStyle name="40% - Accent2 9" xfId="88"/>
    <cellStyle name="40% - Accent3 10" xfId="89"/>
    <cellStyle name="40% - Accent3 11" xfId="90"/>
    <cellStyle name="40% - Accent3 12" xfId="91"/>
    <cellStyle name="40% - Accent3 2" xfId="92"/>
    <cellStyle name="40% - Accent3 3" xfId="93"/>
    <cellStyle name="40% - Accent3 4" xfId="94"/>
    <cellStyle name="40% - Accent3 5" xfId="95"/>
    <cellStyle name="40% - Accent3 6" xfId="96"/>
    <cellStyle name="40% - Accent3 7" xfId="97"/>
    <cellStyle name="40% - Accent3 8" xfId="98"/>
    <cellStyle name="40% - Accent3 9" xfId="99"/>
    <cellStyle name="40% - Accent4 10" xfId="100"/>
    <cellStyle name="40% - Accent4 11" xfId="101"/>
    <cellStyle name="40% - Accent4 12" xfId="102"/>
    <cellStyle name="40% - Accent4 2" xfId="103"/>
    <cellStyle name="40% - Accent4 3" xfId="104"/>
    <cellStyle name="40% - Accent4 4" xfId="105"/>
    <cellStyle name="40% - Accent4 5" xfId="106"/>
    <cellStyle name="40% - Accent4 6" xfId="107"/>
    <cellStyle name="40% - Accent4 7" xfId="108"/>
    <cellStyle name="40% - Accent4 8" xfId="109"/>
    <cellStyle name="40% - Accent4 9" xfId="110"/>
    <cellStyle name="40% - Accent5 10" xfId="111"/>
    <cellStyle name="40% - Accent5 11" xfId="112"/>
    <cellStyle name="40% - Accent5 12" xfId="113"/>
    <cellStyle name="40% - Accent5 2" xfId="114"/>
    <cellStyle name="40% - Accent5 3" xfId="115"/>
    <cellStyle name="40% - Accent5 4" xfId="116"/>
    <cellStyle name="40% - Accent5 5" xfId="117"/>
    <cellStyle name="40% - Accent5 6" xfId="118"/>
    <cellStyle name="40% - Accent5 7" xfId="119"/>
    <cellStyle name="40% - Accent5 8" xfId="120"/>
    <cellStyle name="40% - Accent5 9" xfId="121"/>
    <cellStyle name="40% - Accent6 10" xfId="122"/>
    <cellStyle name="40% - Accent6 11" xfId="123"/>
    <cellStyle name="40% - Accent6 12" xfId="124"/>
    <cellStyle name="40% - Accent6 2" xfId="125"/>
    <cellStyle name="40% - Accent6 3" xfId="126"/>
    <cellStyle name="40% - Accent6 4" xfId="127"/>
    <cellStyle name="40% - Accent6 5" xfId="128"/>
    <cellStyle name="40% - Accent6 6" xfId="129"/>
    <cellStyle name="40% - Accent6 7" xfId="130"/>
    <cellStyle name="40% - Accent6 8" xfId="131"/>
    <cellStyle name="40% - Accent6 9" xfId="132"/>
    <cellStyle name="Normal" xfId="0" builtinId="0"/>
    <cellStyle name="Normal 10" xfId="133"/>
    <cellStyle name="Normal 11" xfId="134"/>
    <cellStyle name="Normal 12" xfId="135"/>
    <cellStyle name="Normal 13" xfId="136"/>
    <cellStyle name="Normal 14" xfId="137"/>
    <cellStyle name="Normal 15" xfId="138"/>
    <cellStyle name="Normal 16" xfId="139"/>
    <cellStyle name="Normal 17" xfId="140"/>
    <cellStyle name="Normal 18" xfId="141"/>
    <cellStyle name="Normal 19" xfId="142"/>
    <cellStyle name="Normal 2" xfId="143"/>
    <cellStyle name="Normal 3" xfId="144"/>
    <cellStyle name="Normal 4" xfId="145"/>
    <cellStyle name="Normal 5" xfId="146"/>
    <cellStyle name="Normal 6" xfId="147"/>
    <cellStyle name="Normal 7" xfId="148"/>
    <cellStyle name="Normal 7 2" xfId="149"/>
    <cellStyle name="Normal 8" xfId="150"/>
    <cellStyle name="Normal 9" xfId="151"/>
    <cellStyle name="Normal_0516071" xfId="152"/>
    <cellStyle name="Note 10" xfId="153"/>
    <cellStyle name="Note 11" xfId="154"/>
    <cellStyle name="Note 12" xfId="155"/>
    <cellStyle name="Note 13" xfId="156"/>
    <cellStyle name="Note 14" xfId="157"/>
    <cellStyle name="Note 15" xfId="158"/>
    <cellStyle name="Note 16" xfId="159"/>
    <cellStyle name="Note 17" xfId="160"/>
    <cellStyle name="Note 2" xfId="161"/>
    <cellStyle name="Note 3" xfId="162"/>
    <cellStyle name="Note 4" xfId="163"/>
    <cellStyle name="Note 5" xfId="164"/>
    <cellStyle name="Note 6" xfId="165"/>
    <cellStyle name="Note 7" xfId="166"/>
    <cellStyle name="Note 8" xfId="167"/>
    <cellStyle name="Note 9" xfId="16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 algn="ctr" rtl="1"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98671743053721"/>
          <c:y val="0.20789473684210658"/>
          <c:w val="0.797323880149715"/>
          <c:h val="0.7026315789473665"/>
        </c:manualLayout>
      </c:layout>
      <c:scatterChart>
        <c:scatterStyle val="lineMarker"/>
        <c:varyColors val="0"/>
        <c:ser>
          <c:idx val="0"/>
          <c:order val="0"/>
          <c:tx>
            <c:strRef>
              <c:f>ELISA!$E$12</c:f>
              <c:strCache>
                <c:ptCount val="1"/>
              </c:strCache>
            </c:strRef>
          </c:tx>
          <c:spPr>
            <a:ln w="47625">
              <a:noFill/>
            </a:ln>
          </c:spPr>
          <c:marker>
            <c:spPr>
              <a:gradFill rotWithShape="0">
                <a:gsLst>
                  <a:gs pos="0">
                    <a:srgbClr val="3A7CCB"/>
                  </a:gs>
                  <a:gs pos="20000">
                    <a:srgbClr val="3C7BC7"/>
                  </a:gs>
                  <a:gs pos="100000">
                    <a:srgbClr val="2C5D98"/>
                  </a:gs>
                </a:gsLst>
                <a:lin ang="5400000"/>
              </a:gradFill>
              <a:ln>
                <a:solidFill>
                  <a:srgbClr val="666699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power"/>
            <c:dispRSqr val="0"/>
            <c:dispEq val="0"/>
          </c:trendline>
          <c:trendline>
            <c:spPr>
              <a:ln w="3175">
                <a:solidFill>
                  <a:srgbClr val="000000"/>
                </a:solidFill>
                <a:prstDash val="solid"/>
              </a:ln>
            </c:spPr>
            <c:trendlineType val="log"/>
            <c:dispRSqr val="1"/>
            <c:dispEq val="1"/>
            <c:trendlineLbl>
              <c:layout>
                <c:manualLayout>
                  <c:x val="-0.23643995443965737"/>
                  <c:y val="-0.192330647385030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ELISA!$B$47:$B$53</c:f>
              <c:numCache>
                <c:formatCode>General</c:formatCode>
                <c:ptCount val="7"/>
                <c:pt idx="0">
                  <c:v>50</c:v>
                </c:pt>
                <c:pt idx="1">
                  <c:v>25</c:v>
                </c:pt>
                <c:pt idx="2">
                  <c:v>12.5</c:v>
                </c:pt>
                <c:pt idx="3">
                  <c:v>6.25</c:v>
                </c:pt>
                <c:pt idx="4">
                  <c:v>3.125</c:v>
                </c:pt>
                <c:pt idx="5">
                  <c:v>1.5625</c:v>
                </c:pt>
                <c:pt idx="6">
                  <c:v>0.78125</c:v>
                </c:pt>
              </c:numCache>
            </c:numRef>
          </c:xVal>
          <c:yVal>
            <c:numRef>
              <c:f>ELISA!$C$34:$C$40</c:f>
              <c:numCache>
                <c:formatCode>0.000</c:formatCode>
                <c:ptCount val="7"/>
                <c:pt idx="0">
                  <c:v>1.0312252699662545</c:v>
                </c:pt>
                <c:pt idx="1">
                  <c:v>0.49011258216844911</c:v>
                </c:pt>
                <c:pt idx="2">
                  <c:v>-0.20702416943432653</c:v>
                </c:pt>
                <c:pt idx="3">
                  <c:v>-1.0092287275334242</c:v>
                </c:pt>
                <c:pt idx="4">
                  <c:v>-1.8018098050815565</c:v>
                </c:pt>
                <c:pt idx="5">
                  <c:v>-2.7646205525906042</c:v>
                </c:pt>
                <c:pt idx="6">
                  <c:v>-3.7507548578320242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47E-4CC0-A752-A103C8C3C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959840"/>
        <c:axId val="1"/>
      </c:scatterChart>
      <c:valAx>
        <c:axId val="341959840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At val="0.1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1959840"/>
        <c:crossesAt val="0.1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844" r="0.75000000000000844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53</xdr:row>
      <xdr:rowOff>66675</xdr:rowOff>
    </xdr:from>
    <xdr:to>
      <xdr:col>3</xdr:col>
      <xdr:colOff>857250</xdr:colOff>
      <xdr:row>68</xdr:row>
      <xdr:rowOff>85725</xdr:rowOff>
    </xdr:to>
    <xdr:graphicFrame macro="">
      <xdr:nvGraphicFramePr>
        <xdr:cNvPr id="10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6"/>
  <sheetViews>
    <sheetView tabSelected="1" topLeftCell="B1" workbookViewId="0">
      <selection activeCell="N17" sqref="N17"/>
    </sheetView>
  </sheetViews>
  <sheetFormatPr defaultColWidth="8.85546875" defaultRowHeight="12.75" x14ac:dyDescent="0.2"/>
  <cols>
    <col min="1" max="1" width="3.140625" style="2" customWidth="1"/>
    <col min="2" max="2" width="13" style="2" customWidth="1"/>
    <col min="3" max="3" width="12.85546875" style="2" customWidth="1"/>
    <col min="4" max="5" width="14.28515625" style="2" bestFit="1" customWidth="1"/>
    <col min="6" max="6" width="15" style="2" bestFit="1" customWidth="1"/>
    <col min="7" max="7" width="13.42578125" style="2" bestFit="1" customWidth="1"/>
    <col min="8" max="8" width="14.85546875" style="2" customWidth="1"/>
    <col min="9" max="9" width="13.42578125" style="2" bestFit="1" customWidth="1"/>
    <col min="10" max="10" width="15" style="2" bestFit="1" customWidth="1"/>
    <col min="11" max="11" width="13.42578125" style="2" bestFit="1" customWidth="1"/>
    <col min="12" max="12" width="14.85546875" style="2" customWidth="1"/>
    <col min="13" max="13" width="15" style="2" bestFit="1" customWidth="1"/>
    <col min="14" max="14" width="8.85546875" style="2"/>
    <col min="15" max="15" width="13.140625" style="2" customWidth="1"/>
    <col min="16" max="16384" width="8.85546875" style="2"/>
  </cols>
  <sheetData>
    <row r="1" spans="2:19" x14ac:dyDescent="0.2">
      <c r="B1" s="1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</row>
    <row r="2" spans="2:19" ht="15.75" x14ac:dyDescent="0.2">
      <c r="B2" s="3" t="s">
        <v>58</v>
      </c>
      <c r="G2" s="4"/>
      <c r="H2" s="4"/>
      <c r="I2" s="4"/>
      <c r="K2" s="4"/>
      <c r="L2" s="4"/>
    </row>
    <row r="3" spans="2:19" x14ac:dyDescent="0.2">
      <c r="B3" s="5" t="s">
        <v>0</v>
      </c>
      <c r="C3" s="5" t="s">
        <v>0</v>
      </c>
      <c r="D3" s="6" t="s">
        <v>1</v>
      </c>
      <c r="E3" s="6" t="str">
        <f>D3</f>
        <v>S1</v>
      </c>
      <c r="F3" s="69" t="s">
        <v>2</v>
      </c>
      <c r="G3" s="69" t="str">
        <f>F3</f>
        <v>S9</v>
      </c>
      <c r="H3" s="6" t="s">
        <v>3</v>
      </c>
      <c r="I3" s="6" t="str">
        <f>H3</f>
        <v>S17</v>
      </c>
      <c r="J3" s="69" t="s">
        <v>4</v>
      </c>
      <c r="K3" s="69" t="str">
        <f>J3</f>
        <v>S25</v>
      </c>
      <c r="L3" s="6" t="s">
        <v>5</v>
      </c>
      <c r="M3" s="6" t="str">
        <f>L3</f>
        <v>S33</v>
      </c>
      <c r="Q3" s="7"/>
    </row>
    <row r="4" spans="2:19" x14ac:dyDescent="0.2">
      <c r="B4" s="5" t="s">
        <v>6</v>
      </c>
      <c r="C4" s="5" t="s">
        <v>6</v>
      </c>
      <c r="D4" s="6" t="s">
        <v>7</v>
      </c>
      <c r="E4" s="6" t="str">
        <f t="shared" ref="E4:G10" si="0">D4</f>
        <v>S2</v>
      </c>
      <c r="F4" s="69" t="s">
        <v>8</v>
      </c>
      <c r="G4" s="69" t="str">
        <f t="shared" si="0"/>
        <v>S10</v>
      </c>
      <c r="H4" s="6" t="s">
        <v>9</v>
      </c>
      <c r="I4" s="6" t="str">
        <f t="shared" ref="I4:I10" si="1">H4</f>
        <v>S18</v>
      </c>
      <c r="J4" s="69" t="s">
        <v>10</v>
      </c>
      <c r="K4" s="69" t="str">
        <f t="shared" ref="K4:K10" si="2">J4</f>
        <v>S26</v>
      </c>
      <c r="L4" s="6" t="s">
        <v>11</v>
      </c>
      <c r="M4" s="6" t="str">
        <f t="shared" ref="M4:M10" si="3">L4</f>
        <v>S34</v>
      </c>
      <c r="Q4" s="7"/>
    </row>
    <row r="5" spans="2:19" x14ac:dyDescent="0.2">
      <c r="B5" s="5" t="s">
        <v>12</v>
      </c>
      <c r="C5" s="5" t="s">
        <v>12</v>
      </c>
      <c r="D5" s="6" t="s">
        <v>13</v>
      </c>
      <c r="E5" s="6" t="str">
        <f t="shared" si="0"/>
        <v>S3</v>
      </c>
      <c r="F5" s="69" t="s">
        <v>14</v>
      </c>
      <c r="G5" s="69" t="str">
        <f t="shared" si="0"/>
        <v>S11</v>
      </c>
      <c r="H5" s="6" t="s">
        <v>15</v>
      </c>
      <c r="I5" s="6" t="str">
        <f t="shared" si="1"/>
        <v>S19</v>
      </c>
      <c r="J5" s="69" t="s">
        <v>16</v>
      </c>
      <c r="K5" s="69" t="str">
        <f t="shared" si="2"/>
        <v>S27</v>
      </c>
      <c r="L5" s="6" t="s">
        <v>17</v>
      </c>
      <c r="M5" s="6" t="str">
        <f t="shared" si="3"/>
        <v>S35</v>
      </c>
      <c r="Q5" s="7"/>
    </row>
    <row r="6" spans="2:19" x14ac:dyDescent="0.2">
      <c r="B6" s="5" t="s">
        <v>18</v>
      </c>
      <c r="C6" s="5" t="s">
        <v>18</v>
      </c>
      <c r="D6" s="6" t="s">
        <v>19</v>
      </c>
      <c r="E6" s="6" t="str">
        <f t="shared" si="0"/>
        <v>S4</v>
      </c>
      <c r="F6" s="69" t="s">
        <v>20</v>
      </c>
      <c r="G6" s="69" t="str">
        <f t="shared" si="0"/>
        <v>S12</v>
      </c>
      <c r="H6" s="6" t="s">
        <v>21</v>
      </c>
      <c r="I6" s="6" t="str">
        <f t="shared" si="1"/>
        <v>S20</v>
      </c>
      <c r="J6" s="69" t="s">
        <v>22</v>
      </c>
      <c r="K6" s="69" t="str">
        <f t="shared" si="2"/>
        <v>S28</v>
      </c>
      <c r="L6" s="6" t="s">
        <v>23</v>
      </c>
      <c r="M6" s="6" t="str">
        <f t="shared" si="3"/>
        <v>S36</v>
      </c>
      <c r="Q6" s="7"/>
    </row>
    <row r="7" spans="2:19" x14ac:dyDescent="0.2">
      <c r="B7" s="5" t="s">
        <v>24</v>
      </c>
      <c r="C7" s="5" t="s">
        <v>24</v>
      </c>
      <c r="D7" s="6" t="s">
        <v>25</v>
      </c>
      <c r="E7" s="6" t="str">
        <f t="shared" si="0"/>
        <v>S5</v>
      </c>
      <c r="F7" s="69" t="s">
        <v>26</v>
      </c>
      <c r="G7" s="69" t="str">
        <f t="shared" si="0"/>
        <v>S13</v>
      </c>
      <c r="H7" s="6" t="s">
        <v>27</v>
      </c>
      <c r="I7" s="6" t="str">
        <f t="shared" si="1"/>
        <v>S21</v>
      </c>
      <c r="J7" s="69" t="s">
        <v>28</v>
      </c>
      <c r="K7" s="69" t="str">
        <f t="shared" si="2"/>
        <v>S29</v>
      </c>
      <c r="L7" s="6" t="s">
        <v>29</v>
      </c>
      <c r="M7" s="6" t="str">
        <f t="shared" si="3"/>
        <v>S37</v>
      </c>
      <c r="Q7" s="8"/>
    </row>
    <row r="8" spans="2:19" x14ac:dyDescent="0.2">
      <c r="B8" s="5" t="s">
        <v>30</v>
      </c>
      <c r="C8" s="5" t="s">
        <v>30</v>
      </c>
      <c r="D8" s="6" t="s">
        <v>31</v>
      </c>
      <c r="E8" s="6" t="str">
        <f t="shared" si="0"/>
        <v>S6</v>
      </c>
      <c r="F8" s="69" t="s">
        <v>32</v>
      </c>
      <c r="G8" s="69" t="str">
        <f t="shared" si="0"/>
        <v>S14</v>
      </c>
      <c r="H8" s="6" t="s">
        <v>33</v>
      </c>
      <c r="I8" s="6" t="str">
        <f t="shared" si="1"/>
        <v>S22</v>
      </c>
      <c r="J8" s="69" t="s">
        <v>34</v>
      </c>
      <c r="K8" s="69" t="str">
        <f t="shared" si="2"/>
        <v>S30</v>
      </c>
      <c r="L8" s="6" t="s">
        <v>35</v>
      </c>
      <c r="M8" s="6" t="str">
        <f t="shared" si="3"/>
        <v>S38</v>
      </c>
      <c r="Q8" s="7"/>
    </row>
    <row r="9" spans="2:19" x14ac:dyDescent="0.2">
      <c r="B9" s="5" t="s">
        <v>36</v>
      </c>
      <c r="C9" s="5" t="s">
        <v>36</v>
      </c>
      <c r="D9" s="6" t="s">
        <v>37</v>
      </c>
      <c r="E9" s="6" t="str">
        <f t="shared" si="0"/>
        <v>S7</v>
      </c>
      <c r="F9" s="69" t="s">
        <v>38</v>
      </c>
      <c r="G9" s="69" t="str">
        <f t="shared" si="0"/>
        <v>S15</v>
      </c>
      <c r="H9" s="6" t="s">
        <v>39</v>
      </c>
      <c r="I9" s="6" t="str">
        <f t="shared" si="1"/>
        <v>S23</v>
      </c>
      <c r="J9" s="69" t="s">
        <v>40</v>
      </c>
      <c r="K9" s="69" t="str">
        <f t="shared" si="2"/>
        <v>S31</v>
      </c>
      <c r="L9" s="6" t="s">
        <v>41</v>
      </c>
      <c r="M9" s="6" t="str">
        <f t="shared" si="3"/>
        <v>S39</v>
      </c>
    </row>
    <row r="10" spans="2:19" x14ac:dyDescent="0.2">
      <c r="B10" s="9" t="s">
        <v>42</v>
      </c>
      <c r="C10" s="9" t="s">
        <v>42</v>
      </c>
      <c r="D10" s="6" t="s">
        <v>43</v>
      </c>
      <c r="E10" s="6" t="str">
        <f t="shared" si="0"/>
        <v>S8</v>
      </c>
      <c r="F10" s="69" t="s">
        <v>44</v>
      </c>
      <c r="G10" s="69" t="str">
        <f t="shared" si="0"/>
        <v>S16</v>
      </c>
      <c r="H10" s="6" t="s">
        <v>45</v>
      </c>
      <c r="I10" s="6" t="str">
        <f t="shared" si="1"/>
        <v>S24</v>
      </c>
      <c r="J10" s="69" t="s">
        <v>46</v>
      </c>
      <c r="K10" s="69" t="str">
        <f t="shared" si="2"/>
        <v>S32</v>
      </c>
      <c r="L10" s="6" t="s">
        <v>47</v>
      </c>
      <c r="M10" s="6" t="str">
        <f t="shared" si="3"/>
        <v>S40</v>
      </c>
    </row>
    <row r="11" spans="2:19" x14ac:dyDescent="0.2">
      <c r="B11" s="10"/>
      <c r="C11" s="10"/>
      <c r="D11" s="10"/>
      <c r="E11" s="10"/>
      <c r="F11" s="11"/>
      <c r="G11" s="11"/>
      <c r="H11" s="10"/>
      <c r="I11" s="12"/>
      <c r="J11" s="15"/>
      <c r="K11" s="15"/>
      <c r="L11" s="13"/>
    </row>
    <row r="12" spans="2:19" x14ac:dyDescent="0.2">
      <c r="B12" s="14" t="s">
        <v>48</v>
      </c>
      <c r="C12" s="71" t="s">
        <v>59</v>
      </c>
      <c r="D12" s="15"/>
      <c r="E12" s="15"/>
      <c r="F12" s="15"/>
      <c r="G12" s="16"/>
      <c r="H12" s="16"/>
      <c r="I12" s="16"/>
      <c r="J12" s="15"/>
      <c r="K12" s="16"/>
      <c r="L12" s="17"/>
      <c r="M12" s="10"/>
      <c r="R12" s="7"/>
      <c r="S12" s="7"/>
    </row>
    <row r="13" spans="2:19" x14ac:dyDescent="0.2">
      <c r="B13" s="65">
        <v>2.7389999999999999</v>
      </c>
      <c r="C13" s="65">
        <v>2.972</v>
      </c>
      <c r="D13" s="66">
        <v>4.0000000000000001E-3</v>
      </c>
      <c r="E13" s="66">
        <v>-2E-3</v>
      </c>
      <c r="F13" s="70">
        <v>4.0000000000000001E-3</v>
      </c>
      <c r="G13" s="70">
        <v>-2E-3</v>
      </c>
      <c r="H13" s="66">
        <v>4.0000000000000001E-3</v>
      </c>
      <c r="I13" s="66">
        <v>-2E-3</v>
      </c>
      <c r="J13" s="70">
        <v>4.0000000000000001E-3</v>
      </c>
      <c r="K13" s="70">
        <v>-2E-3</v>
      </c>
      <c r="L13" s="66">
        <v>4.0000000000000001E-3</v>
      </c>
      <c r="M13" s="66">
        <v>-2E-3</v>
      </c>
      <c r="R13" s="7"/>
      <c r="S13" s="7"/>
    </row>
    <row r="14" spans="2:19" x14ac:dyDescent="0.2">
      <c r="B14" s="65">
        <v>1.617</v>
      </c>
      <c r="C14" s="65">
        <v>1.75</v>
      </c>
      <c r="D14" s="66">
        <v>3.0000000000000001E-3</v>
      </c>
      <c r="E14" s="66">
        <v>1E-3</v>
      </c>
      <c r="F14" s="70">
        <v>3.0000000000000001E-3</v>
      </c>
      <c r="G14" s="70">
        <v>1E-3</v>
      </c>
      <c r="H14" s="66">
        <v>3.0000000000000001E-3</v>
      </c>
      <c r="I14" s="66">
        <v>1E-3</v>
      </c>
      <c r="J14" s="70">
        <v>3.0000000000000001E-3</v>
      </c>
      <c r="K14" s="70">
        <v>1E-3</v>
      </c>
      <c r="L14" s="66">
        <v>3.0000000000000001E-3</v>
      </c>
      <c r="M14" s="66">
        <v>1E-3</v>
      </c>
      <c r="R14" s="18"/>
      <c r="S14" s="18"/>
    </row>
    <row r="15" spans="2:19" x14ac:dyDescent="0.2">
      <c r="B15" s="65">
        <v>0.84499999999999997</v>
      </c>
      <c r="C15" s="65">
        <v>0.88300000000000001</v>
      </c>
      <c r="D15" s="66">
        <v>4.0000000000000001E-3</v>
      </c>
      <c r="E15" s="66">
        <v>2E-3</v>
      </c>
      <c r="F15" s="70">
        <v>4.0000000000000001E-3</v>
      </c>
      <c r="G15" s="70">
        <v>2E-3</v>
      </c>
      <c r="H15" s="66">
        <v>4.0000000000000001E-3</v>
      </c>
      <c r="I15" s="66">
        <v>2E-3</v>
      </c>
      <c r="J15" s="70">
        <v>4.0000000000000001E-3</v>
      </c>
      <c r="K15" s="70">
        <v>2E-3</v>
      </c>
      <c r="L15" s="66">
        <v>4.0000000000000001E-3</v>
      </c>
      <c r="M15" s="66">
        <v>2E-3</v>
      </c>
      <c r="R15" s="18"/>
      <c r="S15" s="18"/>
    </row>
    <row r="16" spans="2:19" x14ac:dyDescent="0.2">
      <c r="B16" s="65">
        <v>0.40600000000000003</v>
      </c>
      <c r="C16" s="65">
        <v>0.42499999999999999</v>
      </c>
      <c r="D16" s="66">
        <v>7.0000000000000001E-3</v>
      </c>
      <c r="E16" s="66">
        <v>5.0000000000000001E-3</v>
      </c>
      <c r="F16" s="70">
        <v>7.0000000000000001E-3</v>
      </c>
      <c r="G16" s="70">
        <v>5.0000000000000001E-3</v>
      </c>
      <c r="H16" s="66">
        <v>7.0000000000000001E-3</v>
      </c>
      <c r="I16" s="66">
        <v>5.0000000000000001E-3</v>
      </c>
      <c r="J16" s="70">
        <v>7.0000000000000001E-3</v>
      </c>
      <c r="K16" s="70">
        <v>5.0000000000000001E-3</v>
      </c>
      <c r="L16" s="66">
        <v>7.0000000000000001E-3</v>
      </c>
      <c r="M16" s="66">
        <v>5.0000000000000001E-3</v>
      </c>
      <c r="S16" s="18"/>
    </row>
    <row r="17" spans="1:20" x14ac:dyDescent="0.2">
      <c r="B17" s="65">
        <v>0.20799999999999999</v>
      </c>
      <c r="C17" s="65">
        <v>0.224</v>
      </c>
      <c r="D17" s="66">
        <v>5.0000000000000001E-3</v>
      </c>
      <c r="E17" s="66">
        <v>2E-3</v>
      </c>
      <c r="F17" s="70">
        <v>5.0000000000000001E-3</v>
      </c>
      <c r="G17" s="70">
        <v>2E-3</v>
      </c>
      <c r="H17" s="66">
        <v>5.0000000000000001E-3</v>
      </c>
      <c r="I17" s="66">
        <v>2E-3</v>
      </c>
      <c r="J17" s="70">
        <v>5.0000000000000001E-3</v>
      </c>
      <c r="K17" s="70">
        <v>2E-3</v>
      </c>
      <c r="L17" s="66">
        <v>5.0000000000000001E-3</v>
      </c>
      <c r="M17" s="66">
        <v>2E-3</v>
      </c>
      <c r="P17" s="18"/>
      <c r="Q17" s="18"/>
    </row>
    <row r="18" spans="1:20" x14ac:dyDescent="0.2">
      <c r="B18" s="65">
        <v>0.112</v>
      </c>
      <c r="C18" s="65">
        <v>0.11600000000000001</v>
      </c>
      <c r="D18" s="66">
        <v>8.9999999999999993E-3</v>
      </c>
      <c r="E18" s="66">
        <v>8.0000000000000002E-3</v>
      </c>
      <c r="F18" s="70">
        <v>8.9999999999999993E-3</v>
      </c>
      <c r="G18" s="70">
        <v>8.0000000000000002E-3</v>
      </c>
      <c r="H18" s="66">
        <v>8.9999999999999993E-3</v>
      </c>
      <c r="I18" s="66">
        <v>8.0000000000000002E-3</v>
      </c>
      <c r="J18" s="70">
        <v>8.9999999999999993E-3</v>
      </c>
      <c r="K18" s="70">
        <v>8.0000000000000002E-3</v>
      </c>
      <c r="L18" s="66">
        <v>8.9999999999999993E-3</v>
      </c>
      <c r="M18" s="66">
        <v>8.0000000000000002E-3</v>
      </c>
    </row>
    <row r="19" spans="1:20" x14ac:dyDescent="0.2">
      <c r="B19" s="65">
        <v>7.1999999999999995E-2</v>
      </c>
      <c r="C19" s="65">
        <v>7.6999999999999999E-2</v>
      </c>
      <c r="D19" s="66">
        <v>5.0000000000000001E-3</v>
      </c>
      <c r="E19" s="66">
        <v>5.0000000000000001E-3</v>
      </c>
      <c r="F19" s="70">
        <v>5.0000000000000001E-3</v>
      </c>
      <c r="G19" s="70">
        <v>5.0000000000000001E-3</v>
      </c>
      <c r="H19" s="66">
        <v>5.0000000000000001E-3</v>
      </c>
      <c r="I19" s="66">
        <v>5.0000000000000001E-3</v>
      </c>
      <c r="J19" s="70">
        <v>5.0000000000000001E-3</v>
      </c>
      <c r="K19" s="70">
        <v>5.0000000000000001E-3</v>
      </c>
      <c r="L19" s="66">
        <v>5.0000000000000001E-3</v>
      </c>
      <c r="M19" s="66">
        <v>5.0000000000000001E-3</v>
      </c>
    </row>
    <row r="20" spans="1:20" x14ac:dyDescent="0.2">
      <c r="B20" s="65">
        <v>5.6000000000000001E-2</v>
      </c>
      <c r="C20" s="65">
        <v>4.5999999999999999E-2</v>
      </c>
      <c r="D20" s="66">
        <v>3.0000000000000001E-3</v>
      </c>
      <c r="E20" s="66">
        <v>8.0000000000000002E-3</v>
      </c>
      <c r="F20" s="70">
        <v>3.0000000000000001E-3</v>
      </c>
      <c r="G20" s="70">
        <v>8.0000000000000002E-3</v>
      </c>
      <c r="H20" s="66">
        <v>3.0000000000000001E-3</v>
      </c>
      <c r="I20" s="66">
        <v>8.0000000000000002E-3</v>
      </c>
      <c r="J20" s="70">
        <v>3.0000000000000001E-3</v>
      </c>
      <c r="K20" s="70">
        <v>8.0000000000000002E-3</v>
      </c>
      <c r="L20" s="66">
        <v>3.0000000000000001E-3</v>
      </c>
      <c r="M20" s="66">
        <v>8.0000000000000002E-3</v>
      </c>
    </row>
    <row r="21" spans="1:20" x14ac:dyDescent="0.2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20" x14ac:dyDescent="0.2">
      <c r="B22" s="20" t="s">
        <v>49</v>
      </c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4"/>
      <c r="P22" s="24"/>
      <c r="Q22" s="24"/>
      <c r="R22" s="24"/>
    </row>
    <row r="23" spans="1:20" x14ac:dyDescent="0.2">
      <c r="B23" s="29" t="str">
        <f>B9</f>
        <v>Standard-1</v>
      </c>
      <c r="C23" s="26">
        <f t="shared" ref="C23:C29" si="4">AVERAGE(B13:C13)-AVERAGE(B$20:C$20)</f>
        <v>2.8045</v>
      </c>
      <c r="D23" s="27" t="str">
        <f t="shared" ref="D23:D30" si="5">D3</f>
        <v>S1</v>
      </c>
      <c r="E23" s="26">
        <f t="shared" ref="E23:E30" si="6">AVERAGE(D13:E13)-$C$30</f>
        <v>-0.05</v>
      </c>
      <c r="F23" s="27" t="str">
        <f t="shared" ref="F23:F30" si="7">F3</f>
        <v>S9</v>
      </c>
      <c r="G23" s="26">
        <f t="shared" ref="G23:G30" si="8">AVERAGE(F13:G13)-$C$30</f>
        <v>-0.05</v>
      </c>
      <c r="H23" s="27" t="str">
        <f t="shared" ref="H23:H30" si="9">H3</f>
        <v>S17</v>
      </c>
      <c r="I23" s="26">
        <f t="shared" ref="I23:I30" si="10">AVERAGE(H13:I13)-$C$30</f>
        <v>-0.05</v>
      </c>
      <c r="J23" s="27" t="str">
        <f t="shared" ref="J23:J30" si="11">J3</f>
        <v>S25</v>
      </c>
      <c r="K23" s="26">
        <f t="shared" ref="K23:K30" si="12">AVERAGE(J13:K13)-$C$30</f>
        <v>-0.05</v>
      </c>
      <c r="L23" s="27" t="str">
        <f t="shared" ref="L23:L30" si="13">L3</f>
        <v>S33</v>
      </c>
      <c r="M23" s="26">
        <f t="shared" ref="M23:M30" si="14">AVERAGE(L13:M13)-$C$30</f>
        <v>-0.05</v>
      </c>
      <c r="N23" s="23"/>
      <c r="O23" s="24"/>
      <c r="P23" s="24"/>
      <c r="Q23" s="24"/>
      <c r="R23" s="24"/>
    </row>
    <row r="24" spans="1:20" x14ac:dyDescent="0.2">
      <c r="A24" s="28"/>
      <c r="B24" s="29" t="str">
        <f>B8</f>
        <v>Standard-2</v>
      </c>
      <c r="C24" s="26">
        <f t="shared" si="4"/>
        <v>1.6325000000000001</v>
      </c>
      <c r="D24" s="27" t="str">
        <f t="shared" si="5"/>
        <v>S2</v>
      </c>
      <c r="E24" s="26">
        <f t="shared" si="6"/>
        <v>-4.9000000000000002E-2</v>
      </c>
      <c r="F24" s="27" t="str">
        <f t="shared" si="7"/>
        <v>S10</v>
      </c>
      <c r="G24" s="26">
        <f t="shared" si="8"/>
        <v>-4.9000000000000002E-2</v>
      </c>
      <c r="H24" s="27" t="str">
        <f t="shared" si="9"/>
        <v>S18</v>
      </c>
      <c r="I24" s="26">
        <f t="shared" si="10"/>
        <v>-4.9000000000000002E-2</v>
      </c>
      <c r="J24" s="27" t="str">
        <f t="shared" si="11"/>
        <v>S26</v>
      </c>
      <c r="K24" s="26">
        <f t="shared" si="12"/>
        <v>-4.9000000000000002E-2</v>
      </c>
      <c r="L24" s="27" t="str">
        <f t="shared" si="13"/>
        <v>S34</v>
      </c>
      <c r="M24" s="26">
        <f t="shared" si="14"/>
        <v>-4.9000000000000002E-2</v>
      </c>
      <c r="N24" s="23"/>
      <c r="O24" s="24"/>
      <c r="P24" s="24"/>
      <c r="Q24" s="24"/>
      <c r="R24" s="24"/>
    </row>
    <row r="25" spans="1:20" x14ac:dyDescent="0.2">
      <c r="A25" s="30"/>
      <c r="B25" s="29" t="str">
        <f>B7</f>
        <v>Standard-3</v>
      </c>
      <c r="C25" s="26">
        <f t="shared" si="4"/>
        <v>0.81299999999999994</v>
      </c>
      <c r="D25" s="27" t="str">
        <f t="shared" si="5"/>
        <v>S3</v>
      </c>
      <c r="E25" s="26">
        <f t="shared" si="6"/>
        <v>-4.8000000000000001E-2</v>
      </c>
      <c r="F25" s="27" t="str">
        <f t="shared" si="7"/>
        <v>S11</v>
      </c>
      <c r="G25" s="26">
        <f t="shared" si="8"/>
        <v>-4.8000000000000001E-2</v>
      </c>
      <c r="H25" s="27" t="str">
        <f t="shared" si="9"/>
        <v>S19</v>
      </c>
      <c r="I25" s="26">
        <f t="shared" si="10"/>
        <v>-4.8000000000000001E-2</v>
      </c>
      <c r="J25" s="27" t="str">
        <f t="shared" si="11"/>
        <v>S27</v>
      </c>
      <c r="K25" s="26">
        <f t="shared" si="12"/>
        <v>-4.8000000000000001E-2</v>
      </c>
      <c r="L25" s="27" t="str">
        <f t="shared" si="13"/>
        <v>S35</v>
      </c>
      <c r="M25" s="26">
        <f t="shared" si="14"/>
        <v>-4.8000000000000001E-2</v>
      </c>
      <c r="N25" s="23"/>
      <c r="Q25" s="24"/>
      <c r="R25" s="24"/>
      <c r="S25" s="24"/>
      <c r="T25" s="24"/>
    </row>
    <row r="26" spans="1:20" x14ac:dyDescent="0.2">
      <c r="A26" s="4"/>
      <c r="B26" s="29" t="str">
        <f>B6</f>
        <v>Standard-4</v>
      </c>
      <c r="C26" s="26">
        <f t="shared" si="4"/>
        <v>0.36449999999999999</v>
      </c>
      <c r="D26" s="27" t="str">
        <f t="shared" si="5"/>
        <v>S4</v>
      </c>
      <c r="E26" s="26">
        <f t="shared" si="6"/>
        <v>-4.5000000000000005E-2</v>
      </c>
      <c r="F26" s="27" t="str">
        <f t="shared" si="7"/>
        <v>S12</v>
      </c>
      <c r="G26" s="26">
        <f t="shared" si="8"/>
        <v>-4.5000000000000005E-2</v>
      </c>
      <c r="H26" s="27" t="str">
        <f t="shared" si="9"/>
        <v>S20</v>
      </c>
      <c r="I26" s="26">
        <f t="shared" si="10"/>
        <v>-4.5000000000000005E-2</v>
      </c>
      <c r="J26" s="27" t="str">
        <f t="shared" si="11"/>
        <v>S28</v>
      </c>
      <c r="K26" s="26">
        <f t="shared" si="12"/>
        <v>-4.5000000000000005E-2</v>
      </c>
      <c r="L26" s="27" t="str">
        <f t="shared" si="13"/>
        <v>S36</v>
      </c>
      <c r="M26" s="26">
        <f t="shared" si="14"/>
        <v>-4.5000000000000005E-2</v>
      </c>
      <c r="N26" s="23"/>
      <c r="O26" s="24"/>
      <c r="P26" s="24"/>
      <c r="Q26" s="24"/>
      <c r="R26" s="24"/>
      <c r="S26" s="24"/>
      <c r="T26" s="24"/>
    </row>
    <row r="27" spans="1:20" x14ac:dyDescent="0.2">
      <c r="A27" s="4"/>
      <c r="B27" s="29" t="str">
        <f>B5</f>
        <v>Standard-5</v>
      </c>
      <c r="C27" s="26">
        <f t="shared" si="4"/>
        <v>0.16499999999999998</v>
      </c>
      <c r="D27" s="27" t="str">
        <f t="shared" si="5"/>
        <v>S5</v>
      </c>
      <c r="E27" s="26">
        <f t="shared" si="6"/>
        <v>-4.7500000000000001E-2</v>
      </c>
      <c r="F27" s="27" t="str">
        <f t="shared" si="7"/>
        <v>S13</v>
      </c>
      <c r="G27" s="26">
        <f t="shared" si="8"/>
        <v>-4.7500000000000001E-2</v>
      </c>
      <c r="H27" s="27" t="str">
        <f t="shared" si="9"/>
        <v>S21</v>
      </c>
      <c r="I27" s="26">
        <f t="shared" si="10"/>
        <v>-4.7500000000000001E-2</v>
      </c>
      <c r="J27" s="27" t="str">
        <f t="shared" si="11"/>
        <v>S29</v>
      </c>
      <c r="K27" s="26">
        <f t="shared" si="12"/>
        <v>-4.7500000000000001E-2</v>
      </c>
      <c r="L27" s="27" t="str">
        <f t="shared" si="13"/>
        <v>S37</v>
      </c>
      <c r="M27" s="26">
        <f t="shared" si="14"/>
        <v>-4.7500000000000001E-2</v>
      </c>
      <c r="N27" s="23"/>
      <c r="O27" s="31"/>
      <c r="P27" s="31"/>
      <c r="Q27" s="24"/>
      <c r="R27" s="24"/>
      <c r="S27" s="24"/>
      <c r="T27" s="24"/>
    </row>
    <row r="28" spans="1:20" x14ac:dyDescent="0.2">
      <c r="A28" s="4"/>
      <c r="B28" s="29" t="str">
        <f>B4</f>
        <v>Standard-6</v>
      </c>
      <c r="C28" s="26">
        <f t="shared" si="4"/>
        <v>6.3E-2</v>
      </c>
      <c r="D28" s="27" t="str">
        <f t="shared" si="5"/>
        <v>S6</v>
      </c>
      <c r="E28" s="26">
        <f t="shared" si="6"/>
        <v>-4.2500000000000003E-2</v>
      </c>
      <c r="F28" s="27" t="str">
        <f t="shared" si="7"/>
        <v>S14</v>
      </c>
      <c r="G28" s="26">
        <f t="shared" si="8"/>
        <v>-4.2500000000000003E-2</v>
      </c>
      <c r="H28" s="27" t="str">
        <f t="shared" si="9"/>
        <v>S22</v>
      </c>
      <c r="I28" s="26">
        <f t="shared" si="10"/>
        <v>-4.2500000000000003E-2</v>
      </c>
      <c r="J28" s="27" t="str">
        <f t="shared" si="11"/>
        <v>S30</v>
      </c>
      <c r="K28" s="26">
        <f t="shared" si="12"/>
        <v>-4.2500000000000003E-2</v>
      </c>
      <c r="L28" s="27" t="str">
        <f t="shared" si="13"/>
        <v>S38</v>
      </c>
      <c r="M28" s="26">
        <f t="shared" si="14"/>
        <v>-4.2500000000000003E-2</v>
      </c>
      <c r="N28" s="23"/>
      <c r="O28" s="31"/>
      <c r="P28" s="31"/>
      <c r="Q28" s="24"/>
      <c r="R28" s="24"/>
      <c r="S28" s="24"/>
      <c r="T28" s="24"/>
    </row>
    <row r="29" spans="1:20" x14ac:dyDescent="0.2">
      <c r="A29" s="4"/>
      <c r="B29" s="29" t="str">
        <f>B3</f>
        <v>Standard-7</v>
      </c>
      <c r="C29" s="26">
        <f t="shared" si="4"/>
        <v>2.3499999999999993E-2</v>
      </c>
      <c r="D29" s="27" t="str">
        <f t="shared" si="5"/>
        <v>S7</v>
      </c>
      <c r="E29" s="26">
        <f t="shared" si="6"/>
        <v>-4.6000000000000006E-2</v>
      </c>
      <c r="F29" s="27" t="str">
        <f t="shared" si="7"/>
        <v>S15</v>
      </c>
      <c r="G29" s="26">
        <f t="shared" si="8"/>
        <v>-4.6000000000000006E-2</v>
      </c>
      <c r="H29" s="27" t="str">
        <f t="shared" si="9"/>
        <v>S23</v>
      </c>
      <c r="I29" s="26">
        <f t="shared" si="10"/>
        <v>-4.6000000000000006E-2</v>
      </c>
      <c r="J29" s="27" t="str">
        <f t="shared" si="11"/>
        <v>S31</v>
      </c>
      <c r="K29" s="26">
        <f t="shared" si="12"/>
        <v>-4.6000000000000006E-2</v>
      </c>
      <c r="L29" s="27" t="str">
        <f t="shared" si="13"/>
        <v>S39</v>
      </c>
      <c r="M29" s="26">
        <f t="shared" si="14"/>
        <v>-4.6000000000000006E-2</v>
      </c>
      <c r="N29" s="23"/>
      <c r="O29" s="31"/>
      <c r="P29" s="31"/>
      <c r="Q29" s="24"/>
      <c r="R29" s="24"/>
      <c r="S29" s="24"/>
      <c r="T29" s="24"/>
    </row>
    <row r="30" spans="1:20" x14ac:dyDescent="0.2">
      <c r="B30" s="25" t="str">
        <f>B10</f>
        <v>Blank</v>
      </c>
      <c r="C30" s="26">
        <f>AVERAGE(B$20:C$20)</f>
        <v>5.1000000000000004E-2</v>
      </c>
      <c r="D30" s="27" t="str">
        <f t="shared" si="5"/>
        <v>S8</v>
      </c>
      <c r="E30" s="26">
        <f t="shared" si="6"/>
        <v>-4.5500000000000006E-2</v>
      </c>
      <c r="F30" s="27" t="str">
        <f t="shared" si="7"/>
        <v>S16</v>
      </c>
      <c r="G30" s="26">
        <f t="shared" si="8"/>
        <v>-4.5500000000000006E-2</v>
      </c>
      <c r="H30" s="27" t="str">
        <f t="shared" si="9"/>
        <v>S24</v>
      </c>
      <c r="I30" s="26">
        <f t="shared" si="10"/>
        <v>-4.5500000000000006E-2</v>
      </c>
      <c r="J30" s="27" t="str">
        <f t="shared" si="11"/>
        <v>S32</v>
      </c>
      <c r="K30" s="26">
        <f t="shared" si="12"/>
        <v>-4.5500000000000006E-2</v>
      </c>
      <c r="L30" s="27" t="str">
        <f t="shared" si="13"/>
        <v>S40</v>
      </c>
      <c r="M30" s="26">
        <f t="shared" si="14"/>
        <v>-4.5500000000000006E-2</v>
      </c>
      <c r="O30" s="31"/>
      <c r="P30" s="31"/>
      <c r="Q30" s="24"/>
      <c r="R30" s="24"/>
      <c r="S30" s="24"/>
      <c r="T30" s="24"/>
    </row>
    <row r="31" spans="1:20" x14ac:dyDescent="0.2">
      <c r="D31" s="64"/>
      <c r="E31" s="32"/>
      <c r="F31" s="64"/>
      <c r="G31" s="32"/>
      <c r="H31" s="64"/>
      <c r="I31" s="32"/>
      <c r="J31" s="64"/>
      <c r="K31" s="32"/>
      <c r="L31" s="64"/>
      <c r="M31" s="32"/>
      <c r="O31" s="31"/>
      <c r="P31" s="31"/>
      <c r="Q31" s="24"/>
      <c r="R31" s="24"/>
      <c r="S31" s="24"/>
      <c r="T31" s="24"/>
    </row>
    <row r="32" spans="1:20" x14ac:dyDescent="0.2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O32" s="31"/>
      <c r="P32" s="31"/>
      <c r="Q32" s="24"/>
      <c r="R32" s="24"/>
      <c r="S32" s="24"/>
      <c r="T32" s="24"/>
    </row>
    <row r="33" spans="2:20" x14ac:dyDescent="0.2">
      <c r="B33" s="14" t="s">
        <v>50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O33" s="31"/>
      <c r="P33" s="31"/>
      <c r="Q33" s="24"/>
      <c r="R33" s="24"/>
      <c r="S33" s="24"/>
      <c r="T33" s="24"/>
    </row>
    <row r="34" spans="2:20" x14ac:dyDescent="0.2">
      <c r="B34" s="29" t="str">
        <f t="shared" ref="B34:B40" si="15">B23</f>
        <v>Standard-1</v>
      </c>
      <c r="C34" s="26">
        <f>LN(C23)</f>
        <v>1.0312252699662545</v>
      </c>
      <c r="D34" s="27" t="str">
        <f t="shared" ref="D34:D41" si="16">D3</f>
        <v>S1</v>
      </c>
      <c r="E34" s="26" t="e">
        <f>LN(E23)</f>
        <v>#NUM!</v>
      </c>
      <c r="F34" s="27" t="str">
        <f t="shared" ref="F34:F41" si="17">F3</f>
        <v>S9</v>
      </c>
      <c r="G34" s="26" t="e">
        <f t="shared" ref="G34:G41" si="18">LN(G23)</f>
        <v>#NUM!</v>
      </c>
      <c r="H34" s="27" t="str">
        <f t="shared" ref="H34:H41" si="19">H3</f>
        <v>S17</v>
      </c>
      <c r="I34" s="26" t="e">
        <f t="shared" ref="I34:I41" si="20">LN(I23)</f>
        <v>#NUM!</v>
      </c>
      <c r="J34" s="27" t="str">
        <f t="shared" ref="J34:J41" si="21">J3</f>
        <v>S25</v>
      </c>
      <c r="K34" s="26" t="e">
        <f t="shared" ref="K34:K41" si="22">LN(K23)</f>
        <v>#NUM!</v>
      </c>
      <c r="L34" s="27" t="str">
        <f t="shared" ref="L34:L41" si="23">L3</f>
        <v>S33</v>
      </c>
      <c r="M34" s="26" t="e">
        <f t="shared" ref="M34:M41" si="24">LN(M23)</f>
        <v>#NUM!</v>
      </c>
      <c r="O34" s="31"/>
      <c r="P34" s="31"/>
      <c r="Q34" s="24"/>
      <c r="R34" s="24"/>
      <c r="S34" s="24"/>
      <c r="T34" s="24"/>
    </row>
    <row r="35" spans="2:20" x14ac:dyDescent="0.2">
      <c r="B35" s="29" t="str">
        <f t="shared" si="15"/>
        <v>Standard-2</v>
      </c>
      <c r="C35" s="26">
        <f t="shared" ref="C35:C40" si="25">LN(C24)</f>
        <v>0.49011258216844911</v>
      </c>
      <c r="D35" s="27" t="str">
        <f t="shared" si="16"/>
        <v>S2</v>
      </c>
      <c r="E35" s="26" t="e">
        <f t="shared" ref="E35:E41" si="26">LN(E24)</f>
        <v>#NUM!</v>
      </c>
      <c r="F35" s="27" t="str">
        <f t="shared" si="17"/>
        <v>S10</v>
      </c>
      <c r="G35" s="26" t="e">
        <f t="shared" si="18"/>
        <v>#NUM!</v>
      </c>
      <c r="H35" s="27" t="str">
        <f t="shared" si="19"/>
        <v>S18</v>
      </c>
      <c r="I35" s="26" t="e">
        <f t="shared" si="20"/>
        <v>#NUM!</v>
      </c>
      <c r="J35" s="27" t="str">
        <f t="shared" si="21"/>
        <v>S26</v>
      </c>
      <c r="K35" s="26" t="e">
        <f t="shared" si="22"/>
        <v>#NUM!</v>
      </c>
      <c r="L35" s="27" t="str">
        <f t="shared" si="23"/>
        <v>S34</v>
      </c>
      <c r="M35" s="26" t="e">
        <f t="shared" si="24"/>
        <v>#NUM!</v>
      </c>
      <c r="O35" s="31"/>
      <c r="P35" s="31"/>
      <c r="Q35" s="24"/>
      <c r="R35" s="24"/>
      <c r="S35" s="24"/>
      <c r="T35" s="24"/>
    </row>
    <row r="36" spans="2:20" x14ac:dyDescent="0.2">
      <c r="B36" s="29" t="str">
        <f t="shared" si="15"/>
        <v>Standard-3</v>
      </c>
      <c r="C36" s="26">
        <f t="shared" si="25"/>
        <v>-0.20702416943432653</v>
      </c>
      <c r="D36" s="27" t="str">
        <f t="shared" si="16"/>
        <v>S3</v>
      </c>
      <c r="E36" s="26" t="e">
        <f t="shared" si="26"/>
        <v>#NUM!</v>
      </c>
      <c r="F36" s="27" t="str">
        <f t="shared" si="17"/>
        <v>S11</v>
      </c>
      <c r="G36" s="26" t="e">
        <f t="shared" si="18"/>
        <v>#NUM!</v>
      </c>
      <c r="H36" s="27" t="str">
        <f t="shared" si="19"/>
        <v>S19</v>
      </c>
      <c r="I36" s="26" t="e">
        <f t="shared" si="20"/>
        <v>#NUM!</v>
      </c>
      <c r="J36" s="27" t="str">
        <f t="shared" si="21"/>
        <v>S27</v>
      </c>
      <c r="K36" s="26" t="e">
        <f t="shared" si="22"/>
        <v>#NUM!</v>
      </c>
      <c r="L36" s="27" t="str">
        <f t="shared" si="23"/>
        <v>S35</v>
      </c>
      <c r="M36" s="26" t="e">
        <f t="shared" si="24"/>
        <v>#NUM!</v>
      </c>
      <c r="O36" s="24"/>
      <c r="P36" s="24"/>
      <c r="Q36" s="24"/>
      <c r="R36" s="24"/>
      <c r="S36" s="24"/>
      <c r="T36" s="24"/>
    </row>
    <row r="37" spans="2:20" x14ac:dyDescent="0.2">
      <c r="B37" s="29" t="str">
        <f t="shared" si="15"/>
        <v>Standard-4</v>
      </c>
      <c r="C37" s="26">
        <f t="shared" si="25"/>
        <v>-1.0092287275334242</v>
      </c>
      <c r="D37" s="27" t="str">
        <f t="shared" si="16"/>
        <v>S4</v>
      </c>
      <c r="E37" s="26" t="e">
        <f>LN(E26)</f>
        <v>#NUM!</v>
      </c>
      <c r="F37" s="27" t="str">
        <f t="shared" si="17"/>
        <v>S12</v>
      </c>
      <c r="G37" s="26" t="e">
        <f t="shared" si="18"/>
        <v>#NUM!</v>
      </c>
      <c r="H37" s="27" t="str">
        <f t="shared" si="19"/>
        <v>S20</v>
      </c>
      <c r="I37" s="26" t="e">
        <f t="shared" si="20"/>
        <v>#NUM!</v>
      </c>
      <c r="J37" s="27" t="str">
        <f t="shared" si="21"/>
        <v>S28</v>
      </c>
      <c r="K37" s="26" t="e">
        <f t="shared" si="22"/>
        <v>#NUM!</v>
      </c>
      <c r="L37" s="27" t="str">
        <f t="shared" si="23"/>
        <v>S36</v>
      </c>
      <c r="M37" s="26" t="e">
        <f t="shared" si="24"/>
        <v>#NUM!</v>
      </c>
      <c r="O37" s="24"/>
      <c r="P37" s="24"/>
      <c r="Q37" s="24"/>
      <c r="R37" s="24"/>
      <c r="S37" s="24"/>
      <c r="T37" s="24"/>
    </row>
    <row r="38" spans="2:20" x14ac:dyDescent="0.2">
      <c r="B38" s="29" t="str">
        <f t="shared" si="15"/>
        <v>Standard-5</v>
      </c>
      <c r="C38" s="26">
        <f t="shared" si="25"/>
        <v>-1.8018098050815565</v>
      </c>
      <c r="D38" s="27" t="str">
        <f t="shared" si="16"/>
        <v>S5</v>
      </c>
      <c r="E38" s="26" t="e">
        <f t="shared" si="26"/>
        <v>#NUM!</v>
      </c>
      <c r="F38" s="27" t="str">
        <f t="shared" si="17"/>
        <v>S13</v>
      </c>
      <c r="G38" s="26" t="e">
        <f t="shared" si="18"/>
        <v>#NUM!</v>
      </c>
      <c r="H38" s="27" t="str">
        <f t="shared" si="19"/>
        <v>S21</v>
      </c>
      <c r="I38" s="26" t="e">
        <f t="shared" si="20"/>
        <v>#NUM!</v>
      </c>
      <c r="J38" s="27" t="str">
        <f t="shared" si="21"/>
        <v>S29</v>
      </c>
      <c r="K38" s="26" t="e">
        <f t="shared" si="22"/>
        <v>#NUM!</v>
      </c>
      <c r="L38" s="27" t="str">
        <f t="shared" si="23"/>
        <v>S37</v>
      </c>
      <c r="M38" s="26" t="e">
        <f t="shared" si="24"/>
        <v>#NUM!</v>
      </c>
      <c r="P38" s="24"/>
      <c r="Q38" s="24"/>
      <c r="R38" s="24"/>
      <c r="S38" s="24"/>
      <c r="T38" s="24"/>
    </row>
    <row r="39" spans="2:20" x14ac:dyDescent="0.2">
      <c r="B39" s="29" t="str">
        <f t="shared" si="15"/>
        <v>Standard-6</v>
      </c>
      <c r="C39" s="26">
        <f t="shared" si="25"/>
        <v>-2.7646205525906042</v>
      </c>
      <c r="D39" s="27" t="str">
        <f t="shared" si="16"/>
        <v>S6</v>
      </c>
      <c r="E39" s="26" t="e">
        <f t="shared" si="26"/>
        <v>#NUM!</v>
      </c>
      <c r="F39" s="27" t="str">
        <f t="shared" si="17"/>
        <v>S14</v>
      </c>
      <c r="G39" s="26" t="e">
        <f t="shared" si="18"/>
        <v>#NUM!</v>
      </c>
      <c r="H39" s="27" t="str">
        <f t="shared" si="19"/>
        <v>S22</v>
      </c>
      <c r="I39" s="26" t="e">
        <f t="shared" si="20"/>
        <v>#NUM!</v>
      </c>
      <c r="J39" s="27" t="str">
        <f t="shared" si="21"/>
        <v>S30</v>
      </c>
      <c r="K39" s="26" t="e">
        <f t="shared" si="22"/>
        <v>#NUM!</v>
      </c>
      <c r="L39" s="27" t="str">
        <f t="shared" si="23"/>
        <v>S38</v>
      </c>
      <c r="M39" s="26" t="e">
        <f t="shared" si="24"/>
        <v>#NUM!</v>
      </c>
      <c r="P39" s="24"/>
      <c r="Q39" s="24"/>
      <c r="R39" s="24"/>
      <c r="S39" s="24"/>
      <c r="T39" s="24"/>
    </row>
    <row r="40" spans="2:20" x14ac:dyDescent="0.2">
      <c r="B40" s="29" t="str">
        <f t="shared" si="15"/>
        <v>Standard-7</v>
      </c>
      <c r="C40" s="26">
        <f t="shared" si="25"/>
        <v>-3.7507548578320242</v>
      </c>
      <c r="D40" s="27" t="str">
        <f t="shared" si="16"/>
        <v>S7</v>
      </c>
      <c r="E40" s="26" t="e">
        <f t="shared" si="26"/>
        <v>#NUM!</v>
      </c>
      <c r="F40" s="27" t="str">
        <f t="shared" si="17"/>
        <v>S15</v>
      </c>
      <c r="G40" s="26" t="e">
        <f t="shared" si="18"/>
        <v>#NUM!</v>
      </c>
      <c r="H40" s="27" t="str">
        <f t="shared" si="19"/>
        <v>S23</v>
      </c>
      <c r="I40" s="26" t="e">
        <f t="shared" si="20"/>
        <v>#NUM!</v>
      </c>
      <c r="J40" s="27" t="str">
        <f t="shared" si="21"/>
        <v>S31</v>
      </c>
      <c r="K40" s="26" t="e">
        <f t="shared" si="22"/>
        <v>#NUM!</v>
      </c>
      <c r="L40" s="27" t="str">
        <f t="shared" si="23"/>
        <v>S39</v>
      </c>
      <c r="M40" s="26" t="e">
        <f t="shared" si="24"/>
        <v>#NUM!</v>
      </c>
      <c r="P40" s="24"/>
      <c r="Q40" s="24"/>
      <c r="R40" s="24"/>
      <c r="S40" s="24"/>
      <c r="T40" s="24"/>
    </row>
    <row r="41" spans="2:20" x14ac:dyDescent="0.2">
      <c r="B41" s="33" t="s">
        <v>51</v>
      </c>
      <c r="C41" s="34">
        <f>INDEX(LINEST(C34:C40,LN(B47:B53),TRUE,FALSE),2)</f>
        <v>-3.2644100316104128</v>
      </c>
      <c r="D41" s="27" t="str">
        <f t="shared" si="16"/>
        <v>S8</v>
      </c>
      <c r="E41" s="26" t="e">
        <f t="shared" si="26"/>
        <v>#NUM!</v>
      </c>
      <c r="F41" s="27" t="str">
        <f t="shared" si="17"/>
        <v>S16</v>
      </c>
      <c r="G41" s="26" t="e">
        <f t="shared" si="18"/>
        <v>#NUM!</v>
      </c>
      <c r="H41" s="27" t="str">
        <f t="shared" si="19"/>
        <v>S24</v>
      </c>
      <c r="I41" s="26" t="e">
        <f t="shared" si="20"/>
        <v>#NUM!</v>
      </c>
      <c r="J41" s="27" t="str">
        <f t="shared" si="21"/>
        <v>S32</v>
      </c>
      <c r="K41" s="26" t="e">
        <f t="shared" si="22"/>
        <v>#NUM!</v>
      </c>
      <c r="L41" s="27" t="str">
        <f t="shared" si="23"/>
        <v>S40</v>
      </c>
      <c r="M41" s="26" t="e">
        <f t="shared" si="24"/>
        <v>#NUM!</v>
      </c>
      <c r="P41" s="24"/>
      <c r="Q41" s="24"/>
      <c r="R41" s="24"/>
      <c r="S41" s="24"/>
      <c r="T41" s="24"/>
    </row>
    <row r="42" spans="2:20" x14ac:dyDescent="0.2">
      <c r="B42" s="33" t="s">
        <v>52</v>
      </c>
      <c r="C42" s="34">
        <f>INDEX(LINEST(C34:C40,LN(B47:B53),TRUE,TRUE),1)</f>
        <v>1.1567421814896222</v>
      </c>
      <c r="D42" s="35"/>
      <c r="E42" s="35"/>
      <c r="F42" s="35"/>
      <c r="G42" s="35"/>
      <c r="H42" s="35"/>
      <c r="I42" s="35"/>
      <c r="J42" s="35"/>
      <c r="K42" s="35"/>
      <c r="L42" s="35"/>
      <c r="M42" s="36"/>
      <c r="P42" s="24"/>
      <c r="Q42" s="24"/>
      <c r="R42" s="24"/>
      <c r="S42" s="24"/>
      <c r="T42" s="24"/>
    </row>
    <row r="43" spans="2:20" x14ac:dyDescent="0.2">
      <c r="D43" s="35"/>
      <c r="E43" s="35"/>
      <c r="F43" s="35"/>
      <c r="G43" s="35"/>
      <c r="H43" s="35"/>
      <c r="I43" s="35"/>
      <c r="J43" s="35"/>
      <c r="K43" s="35"/>
      <c r="L43" s="35"/>
      <c r="M43" s="35"/>
      <c r="P43" s="24"/>
      <c r="Q43" s="24"/>
      <c r="R43" s="24"/>
      <c r="S43" s="24"/>
      <c r="T43" s="24"/>
    </row>
    <row r="44" spans="2:20" x14ac:dyDescent="0.2">
      <c r="B44" s="36"/>
      <c r="C44" s="36"/>
      <c r="D44" s="36"/>
      <c r="E44" s="35"/>
      <c r="F44" s="36"/>
      <c r="G44" s="36"/>
      <c r="H44" s="36"/>
      <c r="I44" s="22"/>
      <c r="J44" s="22"/>
      <c r="K44" s="22"/>
      <c r="L44" s="37"/>
      <c r="M44" s="36"/>
      <c r="N44" s="38"/>
      <c r="O44" s="1"/>
      <c r="P44" s="39"/>
      <c r="Q44" s="24"/>
      <c r="R44" s="24"/>
      <c r="S44" s="24"/>
      <c r="T44" s="24"/>
    </row>
    <row r="45" spans="2:20" ht="13.5" thickBot="1" x14ac:dyDescent="0.25">
      <c r="B45" s="20" t="s">
        <v>53</v>
      </c>
      <c r="C45" s="36"/>
      <c r="D45" s="36"/>
      <c r="E45" s="40" t="s">
        <v>54</v>
      </c>
      <c r="F45" s="41" t="s">
        <v>55</v>
      </c>
      <c r="G45" s="41" t="s">
        <v>56</v>
      </c>
      <c r="H45" s="41" t="s">
        <v>57</v>
      </c>
      <c r="I45" s="41"/>
      <c r="J45" s="41"/>
      <c r="K45" s="22"/>
      <c r="L45" s="22"/>
      <c r="M45" s="36"/>
      <c r="N45" s="38"/>
      <c r="O45" s="38"/>
      <c r="P45" s="24"/>
      <c r="Q45" s="24"/>
      <c r="R45" s="42"/>
      <c r="S45" s="43"/>
      <c r="T45" s="24"/>
    </row>
    <row r="46" spans="2:20" x14ac:dyDescent="0.2">
      <c r="B46" s="44"/>
      <c r="C46" s="45" t="s">
        <v>55</v>
      </c>
      <c r="D46" s="46"/>
      <c r="E46" s="47" t="str">
        <f>D3</f>
        <v>S1</v>
      </c>
      <c r="F46" s="67" t="e">
        <f t="shared" ref="F46:F53" si="27">EXP((E34-$C$41)/$C$42)</f>
        <v>#NUM!</v>
      </c>
      <c r="G46" s="68">
        <v>1</v>
      </c>
      <c r="H46" s="67" t="e">
        <f t="shared" ref="H46:H77" si="28">F46*G46</f>
        <v>#NUM!</v>
      </c>
      <c r="I46" s="50"/>
      <c r="J46" s="50"/>
      <c r="K46" s="51"/>
      <c r="L46" s="51"/>
      <c r="M46" s="36"/>
      <c r="N46" s="28"/>
      <c r="P46" s="52"/>
      <c r="Q46" s="24"/>
      <c r="R46" s="42"/>
      <c r="S46" s="43"/>
      <c r="T46" s="24"/>
    </row>
    <row r="47" spans="2:20" x14ac:dyDescent="0.2">
      <c r="B47" s="53">
        <v>50</v>
      </c>
      <c r="C47" s="54">
        <f>EXP((C34-$C$41)/$C$42)</f>
        <v>40.999640170961257</v>
      </c>
      <c r="E47" s="47" t="str">
        <f t="shared" ref="E47:E53" si="29">D4</f>
        <v>S2</v>
      </c>
      <c r="F47" s="67" t="e">
        <f t="shared" si="27"/>
        <v>#NUM!</v>
      </c>
      <c r="G47" s="68">
        <v>1</v>
      </c>
      <c r="H47" s="67" t="e">
        <f t="shared" si="28"/>
        <v>#NUM!</v>
      </c>
      <c r="I47" s="50"/>
      <c r="J47" s="50"/>
      <c r="K47" s="51"/>
      <c r="L47" s="51"/>
      <c r="M47" s="36"/>
      <c r="N47" s="28"/>
      <c r="P47" s="52"/>
      <c r="Q47" s="24"/>
      <c r="R47" s="24"/>
      <c r="S47" s="24"/>
      <c r="T47" s="24"/>
    </row>
    <row r="48" spans="2:20" x14ac:dyDescent="0.2">
      <c r="B48" s="53">
        <f t="shared" ref="B48:B53" si="30">B47/2</f>
        <v>25</v>
      </c>
      <c r="C48" s="54">
        <f t="shared" ref="C48:C53" si="31">EXP((C35-$C$41)/$C$42)</f>
        <v>25.68155585468762</v>
      </c>
      <c r="E48" s="47" t="str">
        <f t="shared" si="29"/>
        <v>S3</v>
      </c>
      <c r="F48" s="67" t="e">
        <f t="shared" si="27"/>
        <v>#NUM!</v>
      </c>
      <c r="G48" s="68">
        <v>1</v>
      </c>
      <c r="H48" s="67" t="e">
        <f t="shared" si="28"/>
        <v>#NUM!</v>
      </c>
      <c r="I48" s="50"/>
      <c r="J48" s="55"/>
      <c r="K48" s="51"/>
      <c r="L48" s="51"/>
      <c r="M48" s="36"/>
      <c r="N48" s="28"/>
      <c r="P48" s="52"/>
      <c r="Q48" s="24"/>
      <c r="R48" s="24"/>
      <c r="S48" s="24"/>
      <c r="T48" s="24"/>
    </row>
    <row r="49" spans="2:20" x14ac:dyDescent="0.2">
      <c r="B49" s="53">
        <f t="shared" si="30"/>
        <v>12.5</v>
      </c>
      <c r="C49" s="54">
        <f t="shared" si="31"/>
        <v>14.05671926090184</v>
      </c>
      <c r="E49" s="47" t="str">
        <f t="shared" si="29"/>
        <v>S4</v>
      </c>
      <c r="F49" s="67" t="e">
        <f t="shared" si="27"/>
        <v>#NUM!</v>
      </c>
      <c r="G49" s="68">
        <v>1</v>
      </c>
      <c r="H49" s="67" t="e">
        <f t="shared" si="28"/>
        <v>#NUM!</v>
      </c>
      <c r="I49" s="50"/>
      <c r="J49" s="50"/>
      <c r="K49" s="51"/>
      <c r="L49" s="51"/>
      <c r="M49" s="36"/>
      <c r="N49" s="28"/>
      <c r="P49" s="52"/>
      <c r="Q49" s="24"/>
      <c r="R49" s="24"/>
      <c r="S49" s="24"/>
      <c r="T49" s="24"/>
    </row>
    <row r="50" spans="2:20" x14ac:dyDescent="0.2">
      <c r="B50" s="53">
        <f t="shared" si="30"/>
        <v>6.25</v>
      </c>
      <c r="C50" s="54">
        <f t="shared" si="31"/>
        <v>7.0258569098482182</v>
      </c>
      <c r="E50" s="47" t="str">
        <f t="shared" si="29"/>
        <v>S5</v>
      </c>
      <c r="F50" s="67" t="e">
        <f t="shared" si="27"/>
        <v>#NUM!</v>
      </c>
      <c r="G50" s="68">
        <v>1</v>
      </c>
      <c r="H50" s="67" t="e">
        <f t="shared" si="28"/>
        <v>#NUM!</v>
      </c>
      <c r="I50" s="50"/>
      <c r="J50" s="50"/>
      <c r="K50" s="51"/>
      <c r="L50" s="51"/>
      <c r="M50" s="36"/>
      <c r="N50" s="28"/>
      <c r="P50" s="52"/>
    </row>
    <row r="51" spans="2:20" x14ac:dyDescent="0.2">
      <c r="B51" s="53">
        <f t="shared" si="30"/>
        <v>3.125</v>
      </c>
      <c r="C51" s="54">
        <f t="shared" si="31"/>
        <v>3.5410146977126753</v>
      </c>
      <c r="E51" s="47" t="str">
        <f t="shared" si="29"/>
        <v>S6</v>
      </c>
      <c r="F51" s="67" t="e">
        <f t="shared" si="27"/>
        <v>#NUM!</v>
      </c>
      <c r="G51" s="68">
        <v>1</v>
      </c>
      <c r="H51" s="67" t="e">
        <f t="shared" si="28"/>
        <v>#NUM!</v>
      </c>
      <c r="I51" s="50"/>
      <c r="J51" s="50"/>
      <c r="K51" s="51"/>
      <c r="L51" s="51"/>
      <c r="M51" s="36"/>
      <c r="N51" s="28"/>
      <c r="P51" s="52"/>
    </row>
    <row r="52" spans="2:20" x14ac:dyDescent="0.2">
      <c r="B52" s="53">
        <f t="shared" si="30"/>
        <v>1.5625</v>
      </c>
      <c r="C52" s="54">
        <f t="shared" si="31"/>
        <v>1.5404374619759769</v>
      </c>
      <c r="E52" s="47" t="str">
        <f t="shared" si="29"/>
        <v>S7</v>
      </c>
      <c r="F52" s="67" t="e">
        <f t="shared" si="27"/>
        <v>#NUM!</v>
      </c>
      <c r="G52" s="68">
        <v>1</v>
      </c>
      <c r="H52" s="67" t="e">
        <f t="shared" si="28"/>
        <v>#NUM!</v>
      </c>
      <c r="I52" s="50"/>
      <c r="J52" s="55"/>
      <c r="K52" s="51"/>
      <c r="L52" s="51"/>
      <c r="M52" s="36"/>
      <c r="N52" s="28"/>
      <c r="P52" s="52"/>
    </row>
    <row r="53" spans="2:20" x14ac:dyDescent="0.2">
      <c r="B53" s="53">
        <f t="shared" si="30"/>
        <v>0.78125</v>
      </c>
      <c r="C53" s="54">
        <f t="shared" si="31"/>
        <v>0.65675543031314243</v>
      </c>
      <c r="E53" s="47" t="str">
        <f t="shared" si="29"/>
        <v>S8</v>
      </c>
      <c r="F53" s="67" t="e">
        <f t="shared" si="27"/>
        <v>#NUM!</v>
      </c>
      <c r="G53" s="68">
        <v>1</v>
      </c>
      <c r="H53" s="67" t="e">
        <f t="shared" si="28"/>
        <v>#NUM!</v>
      </c>
      <c r="I53" s="50"/>
      <c r="J53" s="50"/>
      <c r="K53" s="51"/>
      <c r="L53" s="51"/>
      <c r="M53" s="36"/>
      <c r="N53" s="28"/>
      <c r="P53" s="52"/>
    </row>
    <row r="54" spans="2:20" x14ac:dyDescent="0.2">
      <c r="B54" s="36"/>
      <c r="C54" s="36"/>
      <c r="D54" s="36"/>
      <c r="E54" s="47" t="str">
        <f>F3</f>
        <v>S9</v>
      </c>
      <c r="F54" s="48" t="e">
        <f t="shared" ref="F54:F61" si="32">EXP((G34-$C$41)/$C$42)</f>
        <v>#NUM!</v>
      </c>
      <c r="G54" s="49">
        <v>1</v>
      </c>
      <c r="H54" s="48" t="e">
        <f t="shared" si="28"/>
        <v>#NUM!</v>
      </c>
      <c r="I54" s="50"/>
      <c r="J54" s="56"/>
      <c r="K54" s="51"/>
      <c r="L54" s="51"/>
      <c r="M54" s="36"/>
      <c r="N54" s="28"/>
      <c r="P54" s="52"/>
    </row>
    <row r="55" spans="2:20" x14ac:dyDescent="0.2">
      <c r="B55" s="36"/>
      <c r="C55" s="36"/>
      <c r="D55" s="36"/>
      <c r="E55" s="47" t="str">
        <f t="shared" ref="E55:E61" si="33">F4</f>
        <v>S10</v>
      </c>
      <c r="F55" s="48" t="e">
        <f t="shared" si="32"/>
        <v>#NUM!</v>
      </c>
      <c r="G55" s="49">
        <v>1</v>
      </c>
      <c r="H55" s="48" t="e">
        <f t="shared" si="28"/>
        <v>#NUM!</v>
      </c>
      <c r="I55" s="50"/>
      <c r="J55" s="56"/>
      <c r="K55" s="51"/>
      <c r="L55" s="51"/>
      <c r="M55" s="36"/>
      <c r="N55" s="28"/>
      <c r="P55" s="52"/>
    </row>
    <row r="56" spans="2:20" x14ac:dyDescent="0.2">
      <c r="B56" s="36"/>
      <c r="C56" s="36"/>
      <c r="D56" s="36"/>
      <c r="E56" s="47" t="str">
        <f t="shared" si="33"/>
        <v>S11</v>
      </c>
      <c r="F56" s="48" t="e">
        <f t="shared" si="32"/>
        <v>#NUM!</v>
      </c>
      <c r="G56" s="49">
        <v>1</v>
      </c>
      <c r="H56" s="48" t="e">
        <f t="shared" si="28"/>
        <v>#NUM!</v>
      </c>
      <c r="I56" s="50"/>
      <c r="J56" s="55"/>
      <c r="K56" s="51"/>
      <c r="L56" s="51"/>
      <c r="M56" s="36"/>
      <c r="N56" s="28"/>
      <c r="P56" s="52"/>
    </row>
    <row r="57" spans="2:20" x14ac:dyDescent="0.2">
      <c r="B57" s="36"/>
      <c r="C57" s="36"/>
      <c r="D57" s="36"/>
      <c r="E57" s="47" t="str">
        <f t="shared" si="33"/>
        <v>S12</v>
      </c>
      <c r="F57" s="48" t="e">
        <f t="shared" si="32"/>
        <v>#NUM!</v>
      </c>
      <c r="G57" s="49">
        <v>1</v>
      </c>
      <c r="H57" s="48" t="e">
        <f t="shared" si="28"/>
        <v>#NUM!</v>
      </c>
      <c r="I57" s="50"/>
      <c r="J57" s="56"/>
      <c r="K57" s="51"/>
      <c r="L57" s="51"/>
      <c r="M57" s="36"/>
      <c r="N57" s="28"/>
      <c r="P57" s="52"/>
    </row>
    <row r="58" spans="2:20" x14ac:dyDescent="0.2">
      <c r="B58" s="36"/>
      <c r="C58" s="36"/>
      <c r="D58" s="36"/>
      <c r="E58" s="47" t="str">
        <f t="shared" si="33"/>
        <v>S13</v>
      </c>
      <c r="F58" s="48" t="e">
        <f t="shared" si="32"/>
        <v>#NUM!</v>
      </c>
      <c r="G58" s="49">
        <v>1</v>
      </c>
      <c r="H58" s="48" t="e">
        <f t="shared" si="28"/>
        <v>#NUM!</v>
      </c>
      <c r="I58" s="50"/>
      <c r="J58" s="56"/>
      <c r="K58" s="51"/>
      <c r="L58" s="51"/>
      <c r="M58" s="36"/>
      <c r="N58" s="28"/>
      <c r="P58" s="52"/>
    </row>
    <row r="59" spans="2:20" x14ac:dyDescent="0.2">
      <c r="B59" s="36"/>
      <c r="C59" s="36"/>
      <c r="D59" s="36"/>
      <c r="E59" s="47" t="str">
        <f t="shared" si="33"/>
        <v>S14</v>
      </c>
      <c r="F59" s="48" t="e">
        <f t="shared" si="32"/>
        <v>#NUM!</v>
      </c>
      <c r="G59" s="49">
        <v>1</v>
      </c>
      <c r="H59" s="48" t="e">
        <f t="shared" si="28"/>
        <v>#NUM!</v>
      </c>
      <c r="I59" s="50"/>
      <c r="J59" s="57"/>
      <c r="K59" s="51"/>
      <c r="L59" s="51"/>
      <c r="M59" s="36"/>
      <c r="N59" s="28"/>
      <c r="P59" s="52"/>
    </row>
    <row r="60" spans="2:20" x14ac:dyDescent="0.2">
      <c r="B60" s="36"/>
      <c r="C60" s="36"/>
      <c r="D60" s="36"/>
      <c r="E60" s="47" t="str">
        <f t="shared" si="33"/>
        <v>S15</v>
      </c>
      <c r="F60" s="48" t="e">
        <f t="shared" si="32"/>
        <v>#NUM!</v>
      </c>
      <c r="G60" s="49">
        <v>1</v>
      </c>
      <c r="H60" s="48" t="e">
        <f t="shared" si="28"/>
        <v>#NUM!</v>
      </c>
      <c r="I60" s="50"/>
      <c r="J60" s="55"/>
      <c r="K60" s="51"/>
      <c r="L60" s="51"/>
      <c r="M60" s="36"/>
      <c r="N60" s="28"/>
      <c r="P60" s="52"/>
    </row>
    <row r="61" spans="2:20" x14ac:dyDescent="0.2">
      <c r="B61" s="36"/>
      <c r="C61" s="36"/>
      <c r="D61" s="36"/>
      <c r="E61" s="47" t="str">
        <f t="shared" si="33"/>
        <v>S16</v>
      </c>
      <c r="F61" s="48" t="e">
        <f t="shared" si="32"/>
        <v>#NUM!</v>
      </c>
      <c r="G61" s="49">
        <v>1</v>
      </c>
      <c r="H61" s="48" t="e">
        <f t="shared" si="28"/>
        <v>#NUM!</v>
      </c>
      <c r="I61" s="50"/>
      <c r="J61" s="50"/>
      <c r="K61" s="51"/>
      <c r="L61" s="51"/>
      <c r="M61" s="36"/>
      <c r="N61" s="28"/>
      <c r="P61" s="52"/>
    </row>
    <row r="62" spans="2:20" x14ac:dyDescent="0.2">
      <c r="B62" s="36"/>
      <c r="C62" s="36"/>
      <c r="D62" s="36"/>
      <c r="E62" s="47" t="str">
        <f>H3</f>
        <v>S17</v>
      </c>
      <c r="F62" s="67" t="e">
        <f t="shared" ref="F62:F69" si="34">EXP((I34-$C$41)/$C$42)</f>
        <v>#NUM!</v>
      </c>
      <c r="G62" s="68">
        <v>1</v>
      </c>
      <c r="H62" s="67" t="e">
        <f t="shared" si="28"/>
        <v>#NUM!</v>
      </c>
      <c r="I62" s="50"/>
      <c r="J62" s="50"/>
      <c r="K62" s="51"/>
      <c r="L62" s="51"/>
      <c r="M62" s="36"/>
      <c r="N62" s="28"/>
      <c r="P62" s="52"/>
    </row>
    <row r="63" spans="2:20" x14ac:dyDescent="0.2">
      <c r="B63" s="36"/>
      <c r="C63" s="36"/>
      <c r="D63" s="36"/>
      <c r="E63" s="47" t="str">
        <f t="shared" ref="E63:E69" si="35">H4</f>
        <v>S18</v>
      </c>
      <c r="F63" s="67" t="e">
        <f t="shared" si="34"/>
        <v>#NUM!</v>
      </c>
      <c r="G63" s="68">
        <v>1</v>
      </c>
      <c r="H63" s="67" t="e">
        <f t="shared" si="28"/>
        <v>#NUM!</v>
      </c>
      <c r="I63" s="50"/>
      <c r="J63" s="50"/>
      <c r="K63" s="51"/>
      <c r="L63" s="51"/>
      <c r="M63" s="36"/>
      <c r="N63" s="28"/>
      <c r="P63" s="52"/>
    </row>
    <row r="64" spans="2:20" x14ac:dyDescent="0.2">
      <c r="B64" s="36"/>
      <c r="C64" s="36"/>
      <c r="D64" s="36"/>
      <c r="E64" s="47" t="str">
        <f t="shared" si="35"/>
        <v>S19</v>
      </c>
      <c r="F64" s="67" t="e">
        <f t="shared" si="34"/>
        <v>#NUM!</v>
      </c>
      <c r="G64" s="68">
        <v>1</v>
      </c>
      <c r="H64" s="67" t="e">
        <f t="shared" si="28"/>
        <v>#NUM!</v>
      </c>
      <c r="I64" s="50"/>
      <c r="J64" s="55"/>
      <c r="K64" s="51"/>
      <c r="L64" s="51"/>
      <c r="M64" s="36"/>
      <c r="N64" s="28"/>
      <c r="P64" s="52"/>
    </row>
    <row r="65" spans="2:16" x14ac:dyDescent="0.2">
      <c r="B65" s="36"/>
      <c r="C65" s="36"/>
      <c r="D65" s="36"/>
      <c r="E65" s="47" t="str">
        <f t="shared" si="35"/>
        <v>S20</v>
      </c>
      <c r="F65" s="67" t="e">
        <f t="shared" si="34"/>
        <v>#NUM!</v>
      </c>
      <c r="G65" s="68">
        <v>1</v>
      </c>
      <c r="H65" s="67" t="e">
        <f t="shared" si="28"/>
        <v>#NUM!</v>
      </c>
      <c r="I65" s="50"/>
      <c r="J65" s="50"/>
      <c r="K65" s="51"/>
      <c r="L65" s="51"/>
      <c r="M65" s="36"/>
      <c r="N65" s="28"/>
      <c r="P65" s="52"/>
    </row>
    <row r="66" spans="2:16" x14ac:dyDescent="0.2">
      <c r="B66" s="36"/>
      <c r="C66" s="36"/>
      <c r="D66" s="36"/>
      <c r="E66" s="47" t="str">
        <f t="shared" si="35"/>
        <v>S21</v>
      </c>
      <c r="F66" s="67" t="e">
        <f t="shared" si="34"/>
        <v>#NUM!</v>
      </c>
      <c r="G66" s="68">
        <v>1</v>
      </c>
      <c r="H66" s="67" t="e">
        <f t="shared" si="28"/>
        <v>#NUM!</v>
      </c>
      <c r="I66" s="50"/>
      <c r="J66" s="50"/>
      <c r="K66" s="51"/>
      <c r="L66" s="51"/>
      <c r="M66" s="36"/>
      <c r="N66" s="28"/>
      <c r="P66" s="52"/>
    </row>
    <row r="67" spans="2:16" x14ac:dyDescent="0.2">
      <c r="B67" s="36"/>
      <c r="C67" s="36"/>
      <c r="D67" s="36"/>
      <c r="E67" s="47" t="str">
        <f t="shared" si="35"/>
        <v>S22</v>
      </c>
      <c r="F67" s="67" t="e">
        <f t="shared" si="34"/>
        <v>#NUM!</v>
      </c>
      <c r="G67" s="68">
        <v>1</v>
      </c>
      <c r="H67" s="67" t="e">
        <f t="shared" si="28"/>
        <v>#NUM!</v>
      </c>
      <c r="I67" s="50"/>
      <c r="J67" s="50"/>
      <c r="K67" s="51"/>
      <c r="L67" s="51"/>
      <c r="M67" s="36"/>
      <c r="N67" s="28"/>
      <c r="P67" s="52"/>
    </row>
    <row r="68" spans="2:16" x14ac:dyDescent="0.2">
      <c r="B68" s="36"/>
      <c r="C68" s="36"/>
      <c r="D68" s="36"/>
      <c r="E68" s="47" t="str">
        <f t="shared" si="35"/>
        <v>S23</v>
      </c>
      <c r="F68" s="67" t="e">
        <f t="shared" si="34"/>
        <v>#NUM!</v>
      </c>
      <c r="G68" s="68">
        <v>1</v>
      </c>
      <c r="H68" s="67" t="e">
        <f t="shared" si="28"/>
        <v>#NUM!</v>
      </c>
      <c r="I68" s="50"/>
      <c r="J68" s="55"/>
      <c r="K68" s="51"/>
      <c r="L68" s="51"/>
      <c r="M68" s="36"/>
      <c r="N68" s="28"/>
      <c r="P68" s="52"/>
    </row>
    <row r="69" spans="2:16" x14ac:dyDescent="0.2">
      <c r="B69" s="36"/>
      <c r="C69" s="36"/>
      <c r="D69" s="36"/>
      <c r="E69" s="47" t="str">
        <f t="shared" si="35"/>
        <v>S24</v>
      </c>
      <c r="F69" s="67" t="e">
        <f t="shared" si="34"/>
        <v>#NUM!</v>
      </c>
      <c r="G69" s="68">
        <v>1</v>
      </c>
      <c r="H69" s="67" t="e">
        <f t="shared" si="28"/>
        <v>#NUM!</v>
      </c>
      <c r="I69" s="50"/>
      <c r="J69" s="50"/>
      <c r="K69" s="51"/>
      <c r="L69" s="51"/>
      <c r="M69" s="36"/>
      <c r="N69" s="28"/>
    </row>
    <row r="70" spans="2:16" x14ac:dyDescent="0.2">
      <c r="B70" s="36"/>
      <c r="C70" s="36"/>
      <c r="D70" s="36"/>
      <c r="E70" s="47" t="str">
        <f>J3</f>
        <v>S25</v>
      </c>
      <c r="F70" s="48" t="e">
        <f t="shared" ref="F70:F77" si="36">EXP((K34-$C$41)/$C$42)</f>
        <v>#NUM!</v>
      </c>
      <c r="G70" s="49">
        <v>1</v>
      </c>
      <c r="H70" s="48" t="e">
        <f t="shared" si="28"/>
        <v>#NUM!</v>
      </c>
      <c r="I70" s="50"/>
      <c r="J70" s="56"/>
      <c r="K70" s="51"/>
      <c r="L70" s="51"/>
      <c r="M70" s="36"/>
    </row>
    <row r="71" spans="2:16" x14ac:dyDescent="0.2">
      <c r="B71" s="36"/>
      <c r="C71" s="36"/>
      <c r="D71" s="36"/>
      <c r="E71" s="47" t="str">
        <f t="shared" ref="E71:E77" si="37">J4</f>
        <v>S26</v>
      </c>
      <c r="F71" s="48" t="e">
        <f t="shared" si="36"/>
        <v>#NUM!</v>
      </c>
      <c r="G71" s="49">
        <v>1</v>
      </c>
      <c r="H71" s="48" t="e">
        <f t="shared" si="28"/>
        <v>#NUM!</v>
      </c>
      <c r="I71" s="50"/>
      <c r="J71" s="56"/>
      <c r="K71" s="51"/>
      <c r="L71" s="51"/>
      <c r="M71" s="36"/>
    </row>
    <row r="72" spans="2:16" x14ac:dyDescent="0.2">
      <c r="E72" s="47" t="str">
        <f t="shared" si="37"/>
        <v>S27</v>
      </c>
      <c r="F72" s="48" t="e">
        <f t="shared" si="36"/>
        <v>#NUM!</v>
      </c>
      <c r="G72" s="49">
        <v>1</v>
      </c>
      <c r="H72" s="48" t="e">
        <f t="shared" si="28"/>
        <v>#NUM!</v>
      </c>
      <c r="I72" s="50"/>
      <c r="J72" s="55"/>
      <c r="K72" s="58"/>
      <c r="L72" s="59"/>
    </row>
    <row r="73" spans="2:16" x14ac:dyDescent="0.2">
      <c r="E73" s="47" t="str">
        <f t="shared" si="37"/>
        <v>S28</v>
      </c>
      <c r="F73" s="48" t="e">
        <f t="shared" si="36"/>
        <v>#NUM!</v>
      </c>
      <c r="G73" s="49">
        <v>1</v>
      </c>
      <c r="H73" s="48" t="e">
        <f t="shared" si="28"/>
        <v>#NUM!</v>
      </c>
      <c r="I73" s="50"/>
      <c r="J73" s="56"/>
      <c r="K73" s="24"/>
      <c r="L73" s="59"/>
    </row>
    <row r="74" spans="2:16" x14ac:dyDescent="0.2">
      <c r="E74" s="47" t="str">
        <f t="shared" si="37"/>
        <v>S29</v>
      </c>
      <c r="F74" s="48" t="e">
        <f t="shared" si="36"/>
        <v>#NUM!</v>
      </c>
      <c r="G74" s="49">
        <v>1</v>
      </c>
      <c r="H74" s="48" t="e">
        <f t="shared" si="28"/>
        <v>#NUM!</v>
      </c>
      <c r="I74" s="50"/>
      <c r="J74" s="56"/>
      <c r="K74" s="50"/>
      <c r="L74" s="59"/>
    </row>
    <row r="75" spans="2:16" x14ac:dyDescent="0.2">
      <c r="E75" s="47" t="str">
        <f t="shared" si="37"/>
        <v>S30</v>
      </c>
      <c r="F75" s="48" t="e">
        <f t="shared" si="36"/>
        <v>#NUM!</v>
      </c>
      <c r="G75" s="49">
        <v>1</v>
      </c>
      <c r="H75" s="48" t="e">
        <f t="shared" si="28"/>
        <v>#NUM!</v>
      </c>
      <c r="I75" s="50"/>
      <c r="J75" s="57"/>
      <c r="K75" s="58"/>
      <c r="L75" s="59"/>
    </row>
    <row r="76" spans="2:16" x14ac:dyDescent="0.2">
      <c r="E76" s="47" t="str">
        <f t="shared" si="37"/>
        <v>S31</v>
      </c>
      <c r="F76" s="48" t="e">
        <f t="shared" si="36"/>
        <v>#NUM!</v>
      </c>
      <c r="G76" s="49">
        <v>1</v>
      </c>
      <c r="H76" s="48" t="e">
        <f t="shared" si="28"/>
        <v>#NUM!</v>
      </c>
      <c r="I76" s="50"/>
      <c r="J76" s="24"/>
      <c r="K76" s="60"/>
      <c r="L76" s="59"/>
    </row>
    <row r="77" spans="2:16" x14ac:dyDescent="0.2">
      <c r="E77" s="47" t="str">
        <f t="shared" si="37"/>
        <v>S32</v>
      </c>
      <c r="F77" s="48" t="e">
        <f t="shared" si="36"/>
        <v>#NUM!</v>
      </c>
      <c r="G77" s="49">
        <v>1</v>
      </c>
      <c r="H77" s="48" t="e">
        <f t="shared" si="28"/>
        <v>#NUM!</v>
      </c>
      <c r="I77" s="50"/>
      <c r="J77" s="58"/>
      <c r="K77" s="24"/>
      <c r="L77" s="59"/>
    </row>
    <row r="78" spans="2:16" x14ac:dyDescent="0.2">
      <c r="E78" s="61" t="str">
        <f>L3</f>
        <v>S33</v>
      </c>
      <c r="F78" s="67" t="e">
        <f>EXP((M34-$C$41)/$C$42)</f>
        <v>#NUM!</v>
      </c>
      <c r="G78" s="68">
        <v>1</v>
      </c>
      <c r="H78" s="67" t="e">
        <f t="shared" ref="H78:H85" si="38">F78*G78</f>
        <v>#NUM!</v>
      </c>
      <c r="I78" s="50"/>
      <c r="J78" s="58"/>
      <c r="K78" s="24"/>
      <c r="L78" s="59"/>
    </row>
    <row r="79" spans="2:16" x14ac:dyDescent="0.2">
      <c r="E79" s="61" t="str">
        <f t="shared" ref="E79:E84" si="39">L4</f>
        <v>S34</v>
      </c>
      <c r="F79" s="67" t="e">
        <f t="shared" ref="F79:F85" si="40">EXP((M35-$C$41)/$C$42)</f>
        <v>#NUM!</v>
      </c>
      <c r="G79" s="68">
        <v>1</v>
      </c>
      <c r="H79" s="67" t="e">
        <f t="shared" si="38"/>
        <v>#NUM!</v>
      </c>
      <c r="I79" s="50"/>
      <c r="J79" s="24"/>
      <c r="K79" s="24"/>
      <c r="L79" s="59"/>
    </row>
    <row r="80" spans="2:16" x14ac:dyDescent="0.2">
      <c r="E80" s="61" t="str">
        <f t="shared" si="39"/>
        <v>S35</v>
      </c>
      <c r="F80" s="67" t="e">
        <f t="shared" si="40"/>
        <v>#NUM!</v>
      </c>
      <c r="G80" s="68">
        <v>1</v>
      </c>
      <c r="H80" s="67" t="e">
        <f t="shared" si="38"/>
        <v>#NUM!</v>
      </c>
      <c r="I80" s="50"/>
      <c r="J80" s="24"/>
      <c r="K80" s="24"/>
      <c r="L80" s="59"/>
    </row>
    <row r="81" spans="5:12" x14ac:dyDescent="0.2">
      <c r="E81" s="61" t="str">
        <f t="shared" si="39"/>
        <v>S36</v>
      </c>
      <c r="F81" s="67" t="e">
        <f t="shared" si="40"/>
        <v>#NUM!</v>
      </c>
      <c r="G81" s="68">
        <v>1</v>
      </c>
      <c r="H81" s="67" t="e">
        <f t="shared" si="38"/>
        <v>#NUM!</v>
      </c>
      <c r="I81" s="50"/>
      <c r="J81" s="58"/>
      <c r="K81" s="24"/>
      <c r="L81" s="59"/>
    </row>
    <row r="82" spans="5:12" x14ac:dyDescent="0.2">
      <c r="E82" s="61" t="str">
        <f t="shared" si="39"/>
        <v>S37</v>
      </c>
      <c r="F82" s="67" t="e">
        <f t="shared" si="40"/>
        <v>#NUM!</v>
      </c>
      <c r="G82" s="68">
        <v>1</v>
      </c>
      <c r="H82" s="67" t="e">
        <f t="shared" si="38"/>
        <v>#NUM!</v>
      </c>
      <c r="I82" s="50"/>
      <c r="J82" s="24"/>
      <c r="K82" s="24"/>
      <c r="L82" s="59"/>
    </row>
    <row r="83" spans="5:12" x14ac:dyDescent="0.2">
      <c r="E83" s="61" t="str">
        <f t="shared" si="39"/>
        <v>S38</v>
      </c>
      <c r="F83" s="67" t="e">
        <f t="shared" si="40"/>
        <v>#NUM!</v>
      </c>
      <c r="G83" s="68">
        <v>1</v>
      </c>
      <c r="H83" s="67" t="e">
        <f t="shared" si="38"/>
        <v>#NUM!</v>
      </c>
      <c r="I83" s="50"/>
      <c r="J83" s="24"/>
      <c r="K83" s="24"/>
      <c r="L83" s="59"/>
    </row>
    <row r="84" spans="5:12" x14ac:dyDescent="0.2">
      <c r="E84" s="61" t="str">
        <f t="shared" si="39"/>
        <v>S39</v>
      </c>
      <c r="F84" s="67" t="e">
        <f t="shared" si="40"/>
        <v>#NUM!</v>
      </c>
      <c r="G84" s="68">
        <v>1</v>
      </c>
      <c r="H84" s="67" t="e">
        <f t="shared" si="38"/>
        <v>#NUM!</v>
      </c>
      <c r="I84" s="50"/>
      <c r="J84" s="24"/>
      <c r="K84" s="24"/>
      <c r="L84" s="59"/>
    </row>
    <row r="85" spans="5:12" x14ac:dyDescent="0.2">
      <c r="E85" s="61" t="str">
        <f>L10</f>
        <v>S40</v>
      </c>
      <c r="F85" s="67" t="e">
        <f t="shared" si="40"/>
        <v>#NUM!</v>
      </c>
      <c r="G85" s="68">
        <v>1</v>
      </c>
      <c r="H85" s="67" t="e">
        <f t="shared" si="38"/>
        <v>#NUM!</v>
      </c>
      <c r="I85" s="50"/>
      <c r="J85" s="58"/>
      <c r="K85" s="24"/>
      <c r="L85" s="59"/>
    </row>
    <row r="86" spans="5:12" x14ac:dyDescent="0.2">
      <c r="E86" s="62"/>
      <c r="F86" s="63"/>
      <c r="K86" s="24"/>
      <c r="L86" s="24"/>
    </row>
  </sheetData>
  <pageMargins left="0.25" right="0.25" top="0.25" bottom="0.25" header="0.5" footer="0.5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ELISA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Takaki Waritani</dc:creator>
  <cp:lastModifiedBy>Chondrex-Jessica</cp:lastModifiedBy>
  <dcterms:created xsi:type="dcterms:W3CDTF">2014-03-20T19:19:53Z</dcterms:created>
  <dcterms:modified xsi:type="dcterms:W3CDTF">2016-06-15T21:16:37Z</dcterms:modified>
</cp:coreProperties>
</file>